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Anexo I" sheetId="1" r:id="rId1"/>
    <sheet name="Anexo II" sheetId="2" r:id="rId2"/>
    <sheet name="Anexo IV" sheetId="3" r:id="rId3"/>
    <sheet name="Anexo VI" sheetId="4" r:id="rId4"/>
    <sheet name="Anexo VII" sheetId="5" r:id="rId5"/>
    <sheet name="Anexo IX" sheetId="6" r:id="rId6"/>
    <sheet name="Anexo X" sheetId="7" r:id="rId7"/>
    <sheet name="Resumo da despesa " sheetId="8" r:id="rId8"/>
    <sheet name="Estimativa da Receita" sheetId="9" r:id="rId9"/>
    <sheet name="Plan1" sheetId="10" r:id="rId10"/>
  </sheets>
  <definedNames/>
  <calcPr fullCalcOnLoad="1"/>
</workbook>
</file>

<file path=xl/sharedStrings.xml><?xml version="1.0" encoding="utf-8"?>
<sst xmlns="http://schemas.openxmlformats.org/spreadsheetml/2006/main" count="215" uniqueCount="153">
  <si>
    <t xml:space="preserve">                 Estado do Rio de Janeiro</t>
  </si>
  <si>
    <t xml:space="preserve">                 PREFEITURA MUNICIPAL DE PIRAÍ</t>
  </si>
  <si>
    <t>ANEXO I</t>
  </si>
  <si>
    <t>RECURSOS DE TODAS AS FONTE</t>
  </si>
  <si>
    <t>RECEITAS</t>
  </si>
  <si>
    <t>1.1</t>
  </si>
  <si>
    <t xml:space="preserve">Receitas Correntes </t>
  </si>
  <si>
    <t>1.2</t>
  </si>
  <si>
    <t>Receitas de Capital</t>
  </si>
  <si>
    <t>1.3</t>
  </si>
  <si>
    <t>Receita Intra-orçamentária  Corrente</t>
  </si>
  <si>
    <t>1.4</t>
  </si>
  <si>
    <t>Deduções da Receita Corrente</t>
  </si>
  <si>
    <t>ANEXO II</t>
  </si>
  <si>
    <t>RECURSOS DE TODAS AS FONTES</t>
  </si>
  <si>
    <t>ESPECIFICAÇÃO</t>
  </si>
  <si>
    <t>%</t>
  </si>
  <si>
    <t>TOTAL</t>
  </si>
  <si>
    <t>RECEITAS CORRENTES</t>
  </si>
  <si>
    <t>Receita Tributária</t>
  </si>
  <si>
    <t>Receita de Contribuições</t>
  </si>
  <si>
    <t>Receita Patrimonial</t>
  </si>
  <si>
    <t>Transferências Correntes</t>
  </si>
  <si>
    <t>Outras Receitas Correntes</t>
  </si>
  <si>
    <t>DEDUÇÃO DA RECEITA CORRENTE</t>
  </si>
  <si>
    <t>RECEITAS DE CAPITAL</t>
  </si>
  <si>
    <t>Alienação de Bens</t>
  </si>
  <si>
    <t>Transferências de Capital</t>
  </si>
  <si>
    <t>RECEITA INTTRA-ORÇAMENTÁRIA CORRENTE</t>
  </si>
  <si>
    <t>TOTAL =&gt;</t>
  </si>
  <si>
    <t>ANEXO IV</t>
  </si>
  <si>
    <t>DESPESAS CORRENTES</t>
  </si>
  <si>
    <t>Pessoal e Encargos Sociais</t>
  </si>
  <si>
    <t>Juros e Encargos da Dívida</t>
  </si>
  <si>
    <t>Outras Despesas Correntes</t>
  </si>
  <si>
    <t>DESPESAS DE CAPITAL</t>
  </si>
  <si>
    <t>Investimentos</t>
  </si>
  <si>
    <t>Inversões Financeiras</t>
  </si>
  <si>
    <t>Amortização da Dívida</t>
  </si>
  <si>
    <t>RESERVA DE CONTINGÊNCIA</t>
  </si>
  <si>
    <t>RESERVA DO RPPS</t>
  </si>
  <si>
    <t xml:space="preserve">                      Estado do Rio de Janeiro</t>
  </si>
  <si>
    <t xml:space="preserve">                      PREFEITURA MUNICIPAL DE PIRAÍ</t>
  </si>
  <si>
    <t>ANEXO VI</t>
  </si>
  <si>
    <t>FUNÇÃO</t>
  </si>
  <si>
    <t>01 - Legislativa</t>
  </si>
  <si>
    <t>04 - Administração</t>
  </si>
  <si>
    <t>08 - Assistência Social</t>
  </si>
  <si>
    <t>09 - Previdência Social</t>
  </si>
  <si>
    <t>10 - Saúde</t>
  </si>
  <si>
    <t>12 - Educação</t>
  </si>
  <si>
    <t>13 – Cultura</t>
  </si>
  <si>
    <t>15 - Urbanismo</t>
  </si>
  <si>
    <t>17 - Saneamento</t>
  </si>
  <si>
    <t>18 - Gestão Ambiental</t>
  </si>
  <si>
    <t>20 - Agricultura</t>
  </si>
  <si>
    <t>23 – Comércio e Serviços</t>
  </si>
  <si>
    <t>24    Comunicação</t>
  </si>
  <si>
    <t>26 - Transporte</t>
  </si>
  <si>
    <t>27 – Desporto e Lazer</t>
  </si>
  <si>
    <t>28 – Encargos Especiais</t>
  </si>
  <si>
    <t>SUBTOTAL =&gt;</t>
  </si>
  <si>
    <t>99 - RESERVA DE CONTINGÊNCIA</t>
  </si>
  <si>
    <t>77 – RESERVA DO RPPS (FPMP)</t>
  </si>
  <si>
    <t>ANEXO VII</t>
  </si>
  <si>
    <t>ÓRGÃO</t>
  </si>
  <si>
    <t>PODER LEGISLATIVO</t>
  </si>
  <si>
    <t>PODER EXECUTIVO</t>
  </si>
  <si>
    <t xml:space="preserve">                       Estado do Rio de Janeiro</t>
  </si>
  <si>
    <t xml:space="preserve">                       Prefeitura Municipal de Piraí</t>
  </si>
  <si>
    <t>METAS FISCAIS DA LDO</t>
  </si>
  <si>
    <t>VALOR</t>
  </si>
  <si>
    <t>METAS FISCAIS LOA</t>
  </si>
  <si>
    <r>
      <t xml:space="preserve"> </t>
    </r>
    <r>
      <rPr>
        <b/>
        <sz val="10"/>
        <rFont val="Arial"/>
        <family val="2"/>
      </rPr>
      <t>1 .</t>
    </r>
    <r>
      <rPr>
        <sz val="10"/>
        <rFont val="Arial"/>
        <family val="2"/>
      </rPr>
      <t xml:space="preserve"> RECEITA TOTAL</t>
    </r>
  </si>
  <si>
    <r>
      <t xml:space="preserve">  </t>
    </r>
    <r>
      <rPr>
        <b/>
        <sz val="10"/>
        <rFont val="Arial"/>
        <family val="2"/>
      </rPr>
      <t>1.1</t>
    </r>
    <r>
      <rPr>
        <sz val="10"/>
        <rFont val="Arial"/>
        <family val="2"/>
      </rPr>
      <t xml:space="preserve"> RECEITAS PRIMÁRIAS</t>
    </r>
  </si>
  <si>
    <r>
      <t xml:space="preserve">   </t>
    </r>
    <r>
      <rPr>
        <b/>
        <sz val="10"/>
        <rFont val="Arial"/>
        <family val="2"/>
      </rPr>
      <t>1.1</t>
    </r>
    <r>
      <rPr>
        <sz val="10"/>
        <rFont val="Arial"/>
        <family val="2"/>
      </rPr>
      <t xml:space="preserve"> RECEITAS PRIMÁRIAS</t>
    </r>
  </si>
  <si>
    <r>
      <t xml:space="preserve"> </t>
    </r>
    <r>
      <rPr>
        <b/>
        <sz val="10"/>
        <rFont val="Arial"/>
        <family val="2"/>
      </rPr>
      <t>2.</t>
    </r>
    <r>
      <rPr>
        <sz val="10"/>
        <rFont val="Arial"/>
        <family val="2"/>
      </rPr>
      <t>DESPESA TOTAL</t>
    </r>
  </si>
  <si>
    <r>
      <t xml:space="preserve">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.DESPESA TOTAL</t>
    </r>
  </si>
  <si>
    <r>
      <t xml:space="preserve">  </t>
    </r>
    <r>
      <rPr>
        <b/>
        <sz val="10"/>
        <rFont val="Arial"/>
        <family val="2"/>
      </rPr>
      <t>2.1</t>
    </r>
    <r>
      <rPr>
        <sz val="10"/>
        <rFont val="Arial"/>
        <family val="2"/>
      </rPr>
      <t xml:space="preserve"> DESPESAS PRIMÁRIAS</t>
    </r>
  </si>
  <si>
    <r>
      <t xml:space="preserve">  </t>
    </r>
    <r>
      <rPr>
        <b/>
        <sz val="10"/>
        <rFont val="Arial"/>
        <family val="2"/>
      </rPr>
      <t xml:space="preserve">2.1 </t>
    </r>
    <r>
      <rPr>
        <sz val="10"/>
        <rFont val="Arial"/>
        <family val="2"/>
      </rPr>
      <t>DESPESAS PRIMÁRIAS</t>
    </r>
  </si>
  <si>
    <t xml:space="preserve"> RESULTADO PRÍMÁRIO</t>
  </si>
  <si>
    <t xml:space="preserve"> RESULTADO NOMINAL </t>
  </si>
  <si>
    <t xml:space="preserve"> RESULTADO NOMINAL</t>
  </si>
  <si>
    <t xml:space="preserve"> DÍVIDA PÚBLICA CONSOLIDADA</t>
  </si>
  <si>
    <t xml:space="preserve"> DÍVIDA CONSOLIDADA LÍQUIDA</t>
  </si>
  <si>
    <r>
      <t xml:space="preserve">                   </t>
    </r>
    <r>
      <rPr>
        <sz val="11"/>
        <rFont val="Arial"/>
        <family val="2"/>
      </rPr>
      <t>ESTADO DO RIO DE JANEIRO</t>
    </r>
  </si>
  <si>
    <t xml:space="preserve">                   PREFEITURA MUNICIPAL DE PIRAÍ</t>
  </si>
  <si>
    <t xml:space="preserve">ANEXO X </t>
  </si>
  <si>
    <t xml:space="preserve">ESPECIFICAÇÃO </t>
  </si>
  <si>
    <r>
      <t xml:space="preserve">2. </t>
    </r>
    <r>
      <rPr>
        <sz val="10"/>
        <rFont val="Arial"/>
        <family val="2"/>
      </rPr>
      <t>Receita Prevista</t>
    </r>
  </si>
  <si>
    <r>
      <t>3.</t>
    </r>
    <r>
      <rPr>
        <sz val="10"/>
        <rFont val="Arial"/>
        <family val="2"/>
      </rPr>
      <t xml:space="preserve"> Disponibilidade Financeira (1+2)</t>
    </r>
  </si>
  <si>
    <r>
      <t>5.</t>
    </r>
    <r>
      <rPr>
        <sz val="10"/>
        <rFont val="Arial"/>
        <family val="2"/>
      </rPr>
      <t>Total da Renúncia de Receita</t>
    </r>
  </si>
  <si>
    <t>6. Impacto Orçamentário (5 / 2)</t>
  </si>
  <si>
    <t>7. Impacto Financeiro (5 / 3)</t>
  </si>
  <si>
    <t>OBS: A Renúncia de Receita  foi considerada no Orçamento da Receita da LOA, portanto não afeta o resultado das Metas Fiscais previstas na LDO</t>
  </si>
  <si>
    <t>RESUMO GERAL DA DESPESA DOS ORÇAMENTOS FISCAL E DA SEGURIDADE SOCIAL, ISOLADA E CONJUNTAMENTE,</t>
  </si>
  <si>
    <t>ORÇAMENTO FISCAL</t>
  </si>
  <si>
    <t xml:space="preserve">      DESPESA CORRENTE</t>
  </si>
  <si>
    <t xml:space="preserve">      DESPESA DE CAPITAL</t>
  </si>
  <si>
    <t xml:space="preserve">      RESERVA DE CONTINGÊNCIA</t>
  </si>
  <si>
    <t>ORÇAMENTO DA SEGURIDADE SOCIAL</t>
  </si>
  <si>
    <t xml:space="preserve">      RESERVA DO RPPS (FPMP)</t>
  </si>
  <si>
    <t>ESTIMATIVA DA RECEITA DOS ORÇAMENTOS FISCAL E DA SEGURIDADE SOCIAL, ISOLADA E CONJUNTAMENTE,</t>
  </si>
  <si>
    <t xml:space="preserve">      RECEITA CORRENTE</t>
  </si>
  <si>
    <t xml:space="preserve">      DEDUÇÃO DA RECEITA CORRENTE</t>
  </si>
  <si>
    <t xml:space="preserve">      RECEITA DE CAPITAL</t>
  </si>
  <si>
    <t xml:space="preserve">      RECEITA INTRA-ORÇAMENTÁRIA CORRENTE</t>
  </si>
  <si>
    <r>
      <t>4.</t>
    </r>
    <r>
      <rPr>
        <sz val="10"/>
        <rFont val="Arial"/>
        <family val="2"/>
      </rPr>
      <t xml:space="preserve"> Isenção de IPTU </t>
    </r>
  </si>
  <si>
    <t xml:space="preserve">ANEXO IX </t>
  </si>
  <si>
    <t>11 - Trabalho</t>
  </si>
  <si>
    <t>RECURSOS LIVRES DE DESTINAÇÃO</t>
  </si>
  <si>
    <t>RECURSOS COM DESTINAÇÃO EPECÍFICA</t>
  </si>
  <si>
    <t>1010 - CÂMARA MUNICIPAL DE PIRAÍ</t>
  </si>
  <si>
    <t>1020 - SECRETARIA MUNICIPAL DE GOVERNO</t>
  </si>
  <si>
    <t>1030 - PROCURADORIA GERAL DO MUNICIÍPIO</t>
  </si>
  <si>
    <t>1040 - SECRETARIA MUNICIPAL DE ADMINISTRAÇÃO</t>
  </si>
  <si>
    <t>1050 - SECRTARIA MUNICIPAL DE FAZENDA</t>
  </si>
  <si>
    <t>1060 - COORDENADORIA MUNICIPAL DE CONTROLE INTERNO</t>
  </si>
  <si>
    <t>1070 - SECRETARIA MUNICIPAL DE PLANEJAM. E INTEGR. POL. PUBL</t>
  </si>
  <si>
    <t>1080 - SECRETARIA M UNICIPAL DE SEVIÇOS PÚBLICOS</t>
  </si>
  <si>
    <t>1090 - SECRETARIA MUNICIPAL DE ESPORTE</t>
  </si>
  <si>
    <t>1100 - SECRETARIA MUNICIPAL DE SAÚDE</t>
  </si>
  <si>
    <t>1110 - SECRETARIA MUNICIPAL DE CIÊNCIA E TECNOLOGIA</t>
  </si>
  <si>
    <t>1120 - SECRETARIA MUNICIPAL DE AGRICULTURA</t>
  </si>
  <si>
    <t>1130 - SECRETARIA MUNICIPAL DE ASSISTÊNCIA SOCIAL</t>
  </si>
  <si>
    <t>1140 - SECRETARIA MUNICIPAL DO MEIO AMBIENTE</t>
  </si>
  <si>
    <t>1150 - SECRETARIA MUNICIPAL DE CULTURA E TURISMO</t>
  </si>
  <si>
    <t>1160 - SECRETARIA MUNICIPAL DE OBRAS E URBANISMO</t>
  </si>
  <si>
    <t>1170 - SECRETARIA MUNICIPAL DE DESENVOLVIMENTO ECONÔMICO</t>
  </si>
  <si>
    <t>1180 - SECRETARIA MUNICIPAL DE TRANSPORTE E TRÂNSITO</t>
  </si>
  <si>
    <t>1190 - SECRETARIA MUNICIPAL DE EDUCAÇÃO</t>
  </si>
  <si>
    <t>9999 - RESERVA DE CONTINGÊNCIA</t>
  </si>
  <si>
    <t xml:space="preserve">  1101 - FUNDO MUNICIPAL DE SAÚDE</t>
  </si>
  <si>
    <t xml:space="preserve">  1131 - FUNDO MUNICIPAL DE ASSISTÊNCIA SOCIAL</t>
  </si>
  <si>
    <t xml:space="preserve">  1132 - FUNDO MUNICIPAL DA INFANCIA E DO ADOLESCENTE</t>
  </si>
  <si>
    <t xml:space="preserve">  1133 - FUNDO MUNICIPAL DO IDOSO</t>
  </si>
  <si>
    <t xml:space="preserve">  1161 - COORDENADORIA MUNICIPAL DE DEFESA CIVIL</t>
  </si>
  <si>
    <t xml:space="preserve">  1162 - FUNDO MUNICIPAL DE HABITAÇÃO E INTERESSE SOCIAL</t>
  </si>
  <si>
    <t xml:space="preserve">   1041 - FUNDO DE PREVIDENCIA SOCIAL DO MUNICIPIO DE PIRAI</t>
  </si>
  <si>
    <t>19 - Ciência e Tecnologia</t>
  </si>
  <si>
    <t xml:space="preserve">                    Estado do Rio de Janeiro</t>
  </si>
  <si>
    <t xml:space="preserve">                    PREFEITURA MUNICIPAL DE PIRAÍ</t>
  </si>
  <si>
    <t>06 - Segurança Pública</t>
  </si>
  <si>
    <t>ESTIMATIVA DA RECEITA TOTAL COM DETALHAMENTO POR CATEGORIA ECONÔMICA E ORIGEM DOS RECURSOS  -  2018</t>
  </si>
  <si>
    <t xml:space="preserve">  DEMONSTRATIVO DA COMPATIBILIZAÇÃO DA PROGRAMAÇÃO DOS ORÇAMENTOS COM AS METAS FISCAIS DA LDO Art. 5º, I da LRF - 2018</t>
  </si>
  <si>
    <t>DEMONSTRATIVO DO IMPACTO ORÇAMENTÁRIO-FINANCEIRO PARA RENÚNCIA DE RECEITA EM 2018   (ART. 5º, II DA LRF)</t>
  </si>
  <si>
    <t>POR CATEGORIA ECONÔMICA E ORIGEM DOS RECURSOS/2018</t>
  </si>
  <si>
    <t>DESPESAS POR PODERES/ÓRGÃOS  -  2018</t>
  </si>
  <si>
    <t>DESPESA POR FUNÇÃO   -  2018</t>
  </si>
  <si>
    <t>FIXAÇÃO DA DESPESA TOTAL COM DETALHAMENTO POR CATEGORIA ECONÔMICA E GRUPOS DE NATUREZA DA DESPESA  -  2018</t>
  </si>
  <si>
    <t>1112 - Fundo Municipal de Amparo Pesquisa</t>
  </si>
  <si>
    <r>
      <t>1.</t>
    </r>
    <r>
      <rPr>
        <sz val="10"/>
        <rFont val="Arial"/>
        <family val="2"/>
      </rPr>
      <t xml:space="preserve"> Superávit financeiro Exercício de 2016</t>
    </r>
  </si>
  <si>
    <t>ESTIMATIVA DA RECEITA TOTAL POR CATEGORIA ECONÔMICA / 2018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</si>
</sst>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_);[Red]&quot;(R$ &quot;#,##0.00\)"/>
    <numFmt numFmtId="173" formatCode="_(* #,##0_);_(* \(#,##0\);_(* \-_);_(@_)"/>
    <numFmt numFmtId="174" formatCode="0.0"/>
    <numFmt numFmtId="175" formatCode="&quot;R$&quot;#,##0.00_);[Red]&quot;(R$&quot;#,##0.00\)"/>
    <numFmt numFmtId="176" formatCode="dd/mm/yy"/>
  </numFmts>
  <fonts count="57"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Verdana"/>
      <family val="2"/>
    </font>
    <font>
      <b/>
      <sz val="9"/>
      <name val="Verdana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sz val="10"/>
      <name val="Lucida Sans Unicode"/>
      <family val="2"/>
    </font>
    <font>
      <b/>
      <sz val="12"/>
      <name val="Verdana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9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173" fontId="7" fillId="0" borderId="13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173" fontId="8" fillId="0" borderId="13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173" fontId="7" fillId="0" borderId="10" xfId="0" applyNumberFormat="1" applyFont="1" applyBorder="1" applyAlignment="1">
      <alignment horizontal="right" vertical="center" wrapText="1"/>
    </xf>
    <xf numFmtId="173" fontId="7" fillId="0" borderId="1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173" fontId="8" fillId="0" borderId="13" xfId="0" applyNumberFormat="1" applyFont="1" applyBorder="1" applyAlignment="1">
      <alignment horizontal="right" wrapText="1"/>
    </xf>
    <xf numFmtId="173" fontId="7" fillId="0" borderId="14" xfId="0" applyNumberFormat="1" applyFont="1" applyBorder="1" applyAlignment="1">
      <alignment horizontal="right" wrapText="1"/>
    </xf>
    <xf numFmtId="0" fontId="3" fillId="0" borderId="15" xfId="0" applyFont="1" applyBorder="1" applyAlignment="1">
      <alignment horizontal="right" wrapText="1"/>
    </xf>
    <xf numFmtId="4" fontId="0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4" fontId="0" fillId="0" borderId="20" xfId="0" applyNumberForma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4" fontId="0" fillId="0" borderId="23" xfId="0" applyNumberFormat="1" applyBorder="1" applyAlignment="1">
      <alignment vertical="center"/>
    </xf>
    <xf numFmtId="0" fontId="12" fillId="0" borderId="24" xfId="0" applyFont="1" applyBorder="1" applyAlignment="1">
      <alignment vertical="center"/>
    </xf>
    <xf numFmtId="176" fontId="12" fillId="0" borderId="22" xfId="0" applyNumberFormat="1" applyFont="1" applyBorder="1" applyAlignment="1">
      <alignment vertical="center"/>
    </xf>
    <xf numFmtId="176" fontId="12" fillId="0" borderId="24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4" fillId="0" borderId="0" xfId="0" applyFont="1" applyBorder="1" applyAlignment="1">
      <alignment horizontal="center"/>
    </xf>
    <xf numFmtId="173" fontId="15" fillId="0" borderId="13" xfId="0" applyNumberFormat="1" applyFont="1" applyBorder="1" applyAlignment="1">
      <alignment horizontal="right" vertical="center" wrapText="1"/>
    </xf>
    <xf numFmtId="173" fontId="16" fillId="0" borderId="13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/>
    </xf>
    <xf numFmtId="173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horizontal="right" vertical="center" wrapText="1"/>
    </xf>
    <xf numFmtId="173" fontId="7" fillId="0" borderId="0" xfId="0" applyNumberFormat="1" applyFont="1" applyFill="1" applyBorder="1" applyAlignment="1">
      <alignment horizontal="right" vertical="center" wrapText="1"/>
    </xf>
    <xf numFmtId="173" fontId="7" fillId="0" borderId="26" xfId="0" applyNumberFormat="1" applyFont="1" applyBorder="1" applyAlignment="1">
      <alignment horizontal="right" vertical="center" wrapText="1"/>
    </xf>
    <xf numFmtId="173" fontId="7" fillId="0" borderId="27" xfId="0" applyNumberFormat="1" applyFont="1" applyBorder="1" applyAlignment="1">
      <alignment horizontal="right" vertical="center" wrapText="1"/>
    </xf>
    <xf numFmtId="3" fontId="16" fillId="0" borderId="13" xfId="0" applyNumberFormat="1" applyFont="1" applyBorder="1" applyAlignment="1">
      <alignment horizontal="right" vertical="center" wrapText="1"/>
    </xf>
    <xf numFmtId="171" fontId="7" fillId="0" borderId="13" xfId="0" applyNumberFormat="1" applyFont="1" applyBorder="1" applyAlignment="1">
      <alignment horizontal="right" vertical="center" wrapText="1"/>
    </xf>
    <xf numFmtId="169" fontId="7" fillId="0" borderId="13" xfId="0" applyNumberFormat="1" applyFont="1" applyBorder="1" applyAlignment="1">
      <alignment horizontal="right" vertical="center" wrapText="1"/>
    </xf>
    <xf numFmtId="0" fontId="19" fillId="0" borderId="28" xfId="0" applyFont="1" applyBorder="1" applyAlignment="1">
      <alignment/>
    </xf>
    <xf numFmtId="0" fontId="19" fillId="0" borderId="28" xfId="0" applyFont="1" applyFill="1" applyBorder="1" applyAlignment="1">
      <alignment/>
    </xf>
    <xf numFmtId="173" fontId="8" fillId="0" borderId="15" xfId="0" applyNumberFormat="1" applyFont="1" applyBorder="1" applyAlignment="1">
      <alignment horizontal="right" vertical="center" wrapText="1"/>
    </xf>
    <xf numFmtId="173" fontId="8" fillId="0" borderId="14" xfId="0" applyNumberFormat="1" applyFont="1" applyBorder="1" applyAlignment="1">
      <alignment horizontal="right" vertical="center" wrapText="1"/>
    </xf>
    <xf numFmtId="173" fontId="8" fillId="0" borderId="29" xfId="0" applyNumberFormat="1" applyFont="1" applyBorder="1" applyAlignment="1">
      <alignment horizontal="right" vertical="center" wrapText="1"/>
    </xf>
    <xf numFmtId="173" fontId="8" fillId="0" borderId="30" xfId="0" applyNumberFormat="1" applyFont="1" applyBorder="1" applyAlignment="1">
      <alignment horizontal="right" wrapText="1"/>
    </xf>
    <xf numFmtId="173" fontId="8" fillId="0" borderId="30" xfId="0" applyNumberFormat="1" applyFont="1" applyBorder="1" applyAlignment="1">
      <alignment horizontal="right" vertical="center" wrapText="1"/>
    </xf>
    <xf numFmtId="173" fontId="8" fillId="0" borderId="12" xfId="0" applyNumberFormat="1" applyFont="1" applyBorder="1" applyAlignment="1">
      <alignment horizontal="right" vertical="center" wrapText="1"/>
    </xf>
    <xf numFmtId="0" fontId="19" fillId="0" borderId="15" xfId="0" applyFont="1" applyBorder="1" applyAlignment="1">
      <alignment wrapText="1"/>
    </xf>
    <xf numFmtId="173" fontId="8" fillId="0" borderId="14" xfId="0" applyNumberFormat="1" applyFont="1" applyBorder="1" applyAlignment="1">
      <alignment horizontal="right" wrapText="1"/>
    </xf>
    <xf numFmtId="0" fontId="20" fillId="0" borderId="28" xfId="0" applyFont="1" applyBorder="1" applyAlignment="1">
      <alignment/>
    </xf>
    <xf numFmtId="173" fontId="7" fillId="0" borderId="31" xfId="0" applyNumberFormat="1" applyFont="1" applyBorder="1" applyAlignment="1">
      <alignment horizontal="right" vertical="center" wrapText="1"/>
    </xf>
    <xf numFmtId="0" fontId="19" fillId="0" borderId="28" xfId="0" applyFont="1" applyBorder="1" applyAlignment="1">
      <alignment vertical="center" wrapText="1"/>
    </xf>
    <xf numFmtId="173" fontId="8" fillId="0" borderId="21" xfId="0" applyNumberFormat="1" applyFont="1" applyBorder="1" applyAlignment="1">
      <alignment horizontal="right" vertical="center" wrapText="1"/>
    </xf>
    <xf numFmtId="173" fontId="8" fillId="0" borderId="32" xfId="0" applyNumberFormat="1" applyFont="1" applyBorder="1" applyAlignment="1">
      <alignment horizontal="right" wrapText="1"/>
    </xf>
    <xf numFmtId="173" fontId="7" fillId="0" borderId="13" xfId="0" applyNumberFormat="1" applyFont="1" applyFill="1" applyBorder="1" applyAlignment="1">
      <alignment horizontal="right" wrapText="1"/>
    </xf>
    <xf numFmtId="173" fontId="8" fillId="0" borderId="13" xfId="0" applyNumberFormat="1" applyFont="1" applyFill="1" applyBorder="1" applyAlignment="1">
      <alignment horizontal="right" vertical="center" wrapText="1"/>
    </xf>
    <xf numFmtId="173" fontId="8" fillId="0" borderId="13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173" fontId="6" fillId="0" borderId="12" xfId="0" applyNumberFormat="1" applyFont="1" applyBorder="1" applyAlignment="1">
      <alignment horizontal="right" wrapText="1"/>
    </xf>
    <xf numFmtId="173" fontId="6" fillId="0" borderId="12" xfId="0" applyNumberFormat="1" applyFont="1" applyBorder="1" applyAlignment="1">
      <alignment wrapText="1"/>
    </xf>
    <xf numFmtId="0" fontId="9" fillId="0" borderId="10" xfId="0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174" fontId="6" fillId="0" borderId="10" xfId="0" applyNumberFormat="1" applyFont="1" applyBorder="1" applyAlignment="1">
      <alignment horizontal="right" vertical="center" wrapText="1"/>
    </xf>
    <xf numFmtId="0" fontId="9" fillId="0" borderId="15" xfId="0" applyFont="1" applyBorder="1" applyAlignment="1">
      <alignment wrapText="1"/>
    </xf>
    <xf numFmtId="4" fontId="9" fillId="0" borderId="11" xfId="0" applyNumberFormat="1" applyFont="1" applyBorder="1" applyAlignment="1">
      <alignment horizontal="right" wrapText="1"/>
    </xf>
    <xf numFmtId="174" fontId="6" fillId="0" borderId="10" xfId="0" applyNumberFormat="1" applyFont="1" applyBorder="1" applyAlignment="1">
      <alignment wrapText="1"/>
    </xf>
    <xf numFmtId="39" fontId="9" fillId="0" borderId="12" xfId="0" applyNumberFormat="1" applyFont="1" applyBorder="1" applyAlignment="1">
      <alignment horizontal="right" wrapText="1"/>
    </xf>
    <xf numFmtId="40" fontId="9" fillId="0" borderId="12" xfId="0" applyNumberFormat="1" applyFont="1" applyBorder="1" applyAlignment="1">
      <alignment horizontal="right" wrapText="1"/>
    </xf>
    <xf numFmtId="0" fontId="9" fillId="0" borderId="15" xfId="0" applyFont="1" applyBorder="1" applyAlignment="1">
      <alignment horizontal="right" wrapText="1"/>
    </xf>
    <xf numFmtId="4" fontId="9" fillId="0" borderId="14" xfId="0" applyNumberFormat="1" applyFont="1" applyBorder="1" applyAlignment="1">
      <alignment horizontal="right" wrapText="1"/>
    </xf>
    <xf numFmtId="0" fontId="6" fillId="0" borderId="0" xfId="0" applyFont="1" applyBorder="1" applyAlignment="1">
      <alignment/>
    </xf>
    <xf numFmtId="0" fontId="9" fillId="0" borderId="21" xfId="0" applyFont="1" applyBorder="1" applyAlignment="1">
      <alignment horizontal="center" vertical="center" wrapText="1"/>
    </xf>
    <xf numFmtId="0" fontId="3" fillId="33" borderId="33" xfId="0" applyFont="1" applyFill="1" applyBorder="1" applyAlignment="1">
      <alignment vertical="center" wrapText="1"/>
    </xf>
    <xf numFmtId="173" fontId="7" fillId="33" borderId="13" xfId="0" applyNumberFormat="1" applyFont="1" applyFill="1" applyBorder="1" applyAlignment="1">
      <alignment horizontal="right" vertical="center" wrapText="1"/>
    </xf>
    <xf numFmtId="0" fontId="3" fillId="33" borderId="28" xfId="0" applyFont="1" applyFill="1" applyBorder="1" applyAlignment="1">
      <alignment wrapText="1"/>
    </xf>
    <xf numFmtId="173" fontId="8" fillId="33" borderId="13" xfId="0" applyNumberFormat="1" applyFont="1" applyFill="1" applyBorder="1" applyAlignment="1">
      <alignment horizontal="right" wrapText="1"/>
    </xf>
    <xf numFmtId="173" fontId="8" fillId="0" borderId="0" xfId="0" applyNumberFormat="1" applyFont="1" applyFill="1" applyBorder="1" applyAlignment="1">
      <alignment horizontal="right" wrapText="1"/>
    </xf>
    <xf numFmtId="43" fontId="0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 vertical="center"/>
    </xf>
    <xf numFmtId="43" fontId="11" fillId="0" borderId="0" xfId="0" applyNumberFormat="1" applyFont="1" applyBorder="1" applyAlignment="1">
      <alignment vertical="center"/>
    </xf>
    <xf numFmtId="4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3" fontId="5" fillId="34" borderId="0" xfId="0" applyNumberFormat="1" applyFont="1" applyFill="1" applyBorder="1" applyAlignment="1">
      <alignment/>
    </xf>
    <xf numFmtId="4" fontId="0" fillId="0" borderId="23" xfId="0" applyNumberForma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4" fontId="0" fillId="0" borderId="34" xfId="0" applyNumberForma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5" fillId="0" borderId="36" xfId="0" applyFont="1" applyBorder="1" applyAlignment="1">
      <alignment/>
    </xf>
    <xf numFmtId="173" fontId="5" fillId="0" borderId="37" xfId="0" applyNumberFormat="1" applyFont="1" applyBorder="1" applyAlignment="1">
      <alignment horizontal="right" wrapText="1"/>
    </xf>
    <xf numFmtId="0" fontId="5" fillId="0" borderId="37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8" xfId="0" applyFont="1" applyBorder="1" applyAlignment="1">
      <alignment wrapText="1"/>
    </xf>
    <xf numFmtId="37" fontId="2" fillId="0" borderId="38" xfId="0" applyNumberFormat="1" applyFont="1" applyBorder="1" applyAlignment="1">
      <alignment/>
    </xf>
    <xf numFmtId="0" fontId="2" fillId="0" borderId="39" xfId="0" applyFont="1" applyBorder="1" applyAlignment="1">
      <alignment vertical="center" wrapText="1"/>
    </xf>
    <xf numFmtId="3" fontId="2" fillId="0" borderId="40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72" fontId="4" fillId="0" borderId="0" xfId="0" applyNumberFormat="1" applyFont="1" applyBorder="1" applyAlignment="1">
      <alignment horizontal="right" vertical="top" wrapText="1"/>
    </xf>
    <xf numFmtId="0" fontId="2" fillId="0" borderId="41" xfId="0" applyFont="1" applyBorder="1" applyAlignment="1">
      <alignment vertical="center" wrapText="1"/>
    </xf>
    <xf numFmtId="0" fontId="5" fillId="0" borderId="1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2" fillId="0" borderId="18" xfId="0" applyFont="1" applyBorder="1" applyAlignment="1">
      <alignment/>
    </xf>
    <xf numFmtId="172" fontId="4" fillId="0" borderId="21" xfId="0" applyNumberFormat="1" applyFont="1" applyBorder="1" applyAlignment="1">
      <alignment horizontal="right" vertical="top" wrapText="1"/>
    </xf>
    <xf numFmtId="0" fontId="14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72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11" fillId="0" borderId="4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1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228600</xdr:colOff>
      <xdr:row>3</xdr:row>
      <xdr:rowOff>85725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Figura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5</xdr:row>
      <xdr:rowOff>9525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0</xdr:col>
      <xdr:colOff>704850</xdr:colOff>
      <xdr:row>4</xdr:row>
      <xdr:rowOff>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0</xdr:col>
      <xdr:colOff>819150</xdr:colOff>
      <xdr:row>4</xdr:row>
      <xdr:rowOff>9525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142875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695325</xdr:colOff>
      <xdr:row>4</xdr:row>
      <xdr:rowOff>38100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695325</xdr:colOff>
      <xdr:row>4</xdr:row>
      <xdr:rowOff>38100</xdr:rowOff>
    </xdr:to>
    <xdr:pic>
      <xdr:nvPicPr>
        <xdr:cNvPr id="1" name="Figuras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4">
      <selection activeCell="E12" sqref="E12"/>
    </sheetView>
  </sheetViews>
  <sheetFormatPr defaultColWidth="9.00390625" defaultRowHeight="12.75"/>
  <cols>
    <col min="1" max="1" width="5.8515625" style="1" customWidth="1"/>
    <col min="2" max="2" width="17.28125" style="1" customWidth="1"/>
    <col min="3" max="3" width="26.00390625" style="1" customWidth="1"/>
    <col min="4" max="4" width="47.140625" style="1" customWidth="1"/>
    <col min="5" max="5" width="31.421875" style="1" customWidth="1"/>
    <col min="6" max="6" width="9.00390625" style="1" customWidth="1"/>
    <col min="7" max="7" width="17.140625" style="1" customWidth="1"/>
    <col min="8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6" spans="1:5" ht="18">
      <c r="A6" s="124" t="s">
        <v>2</v>
      </c>
      <c r="B6" s="124"/>
      <c r="C6" s="124"/>
      <c r="D6" s="124"/>
      <c r="E6" s="124"/>
    </row>
    <row r="7" spans="1:5" ht="12.75">
      <c r="A7" s="3"/>
      <c r="B7" s="3"/>
      <c r="C7" s="3"/>
      <c r="D7" s="3"/>
      <c r="E7" s="3"/>
    </row>
    <row r="8" spans="1:5" ht="12.75">
      <c r="A8" s="3"/>
      <c r="B8" s="3"/>
      <c r="C8" s="3"/>
      <c r="D8" s="3"/>
      <c r="E8" s="3"/>
    </row>
    <row r="9" spans="1:5" ht="15.75">
      <c r="A9" s="125" t="s">
        <v>152</v>
      </c>
      <c r="B9" s="125"/>
      <c r="C9" s="125"/>
      <c r="D9" s="125"/>
      <c r="E9" s="125"/>
    </row>
    <row r="10" spans="1:5" ht="15.75">
      <c r="A10" s="125" t="s">
        <v>3</v>
      </c>
      <c r="B10" s="125"/>
      <c r="C10" s="125"/>
      <c r="D10" s="125"/>
      <c r="E10" s="125"/>
    </row>
    <row r="11" spans="1:5" ht="12.75">
      <c r="A11" s="3"/>
      <c r="B11" s="3"/>
      <c r="C11" s="3"/>
      <c r="D11" s="3"/>
      <c r="E11" s="3"/>
    </row>
    <row r="12" spans="1:5" ht="12.75">
      <c r="A12" s="3"/>
      <c r="B12" s="3"/>
      <c r="C12" s="3"/>
      <c r="D12" s="3"/>
      <c r="E12" s="3"/>
    </row>
    <row r="13" spans="1:5" ht="12.75">
      <c r="A13" s="3"/>
      <c r="B13" s="3"/>
      <c r="C13" s="3"/>
      <c r="D13" s="3"/>
      <c r="E13" s="3"/>
    </row>
    <row r="14" spans="1:5" ht="12.75">
      <c r="A14" s="3"/>
      <c r="B14" s="3"/>
      <c r="C14" s="3"/>
      <c r="D14" s="3"/>
      <c r="E14" s="3"/>
    </row>
    <row r="15" spans="1:5" ht="13.5" thickBot="1">
      <c r="A15" s="126">
        <v>1</v>
      </c>
      <c r="B15" s="126"/>
      <c r="C15" s="126"/>
      <c r="D15" s="126"/>
      <c r="E15" s="126"/>
    </row>
    <row r="16" spans="1:7" s="4" customFormat="1" ht="31.5" customHeight="1" thickBot="1">
      <c r="A16" s="122"/>
      <c r="B16" s="127" t="s">
        <v>4</v>
      </c>
      <c r="C16" s="127"/>
      <c r="D16" s="127"/>
      <c r="E16" s="123">
        <f>E17+E19+E21+E23</f>
        <v>199500000</v>
      </c>
      <c r="G16" s="54"/>
    </row>
    <row r="17" spans="1:5" s="6" customFormat="1" ht="15">
      <c r="A17" s="116"/>
      <c r="B17" s="5" t="s">
        <v>5</v>
      </c>
      <c r="C17" s="128" t="s">
        <v>6</v>
      </c>
      <c r="D17" s="129"/>
      <c r="E17" s="117">
        <v>200666396</v>
      </c>
    </row>
    <row r="18" spans="1:5" s="7" customFormat="1" ht="15">
      <c r="A18" s="116"/>
      <c r="B18" s="6"/>
      <c r="C18" s="130"/>
      <c r="D18" s="130"/>
      <c r="E18" s="118"/>
    </row>
    <row r="19" spans="1:5" s="6" customFormat="1" ht="15">
      <c r="A19" s="116"/>
      <c r="B19" s="5" t="s">
        <v>7</v>
      </c>
      <c r="C19" s="128" t="s">
        <v>8</v>
      </c>
      <c r="D19" s="129"/>
      <c r="E19" s="117">
        <v>7419451</v>
      </c>
    </row>
    <row r="20" spans="1:5" s="6" customFormat="1" ht="15">
      <c r="A20" s="116"/>
      <c r="B20" s="5"/>
      <c r="C20" s="128"/>
      <c r="D20" s="129"/>
      <c r="E20" s="117"/>
    </row>
    <row r="21" spans="1:5" s="6" customFormat="1" ht="15">
      <c r="A21" s="116"/>
      <c r="B21" s="5" t="s">
        <v>9</v>
      </c>
      <c r="C21" s="128" t="s">
        <v>10</v>
      </c>
      <c r="D21" s="129"/>
      <c r="E21" s="117">
        <v>8582153</v>
      </c>
    </row>
    <row r="22" spans="1:5" s="6" customFormat="1" ht="13.5" customHeight="1">
      <c r="A22" s="116"/>
      <c r="C22" s="130"/>
      <c r="D22" s="130"/>
      <c r="E22" s="118"/>
    </row>
    <row r="23" spans="1:5" s="6" customFormat="1" ht="14.25" customHeight="1" thickBot="1">
      <c r="A23" s="119"/>
      <c r="B23" s="120" t="s">
        <v>11</v>
      </c>
      <c r="C23" s="131" t="s">
        <v>12</v>
      </c>
      <c r="D23" s="131"/>
      <c r="E23" s="121">
        <v>-17168000</v>
      </c>
    </row>
    <row r="24" ht="24" customHeight="1"/>
    <row r="25" ht="24.75" customHeight="1"/>
    <row r="26" ht="12.75">
      <c r="A26"/>
    </row>
  </sheetData>
  <sheetProtection/>
  <mergeCells count="12">
    <mergeCell ref="C18:D18"/>
    <mergeCell ref="C19:D19"/>
    <mergeCell ref="C20:D20"/>
    <mergeCell ref="C21:D21"/>
    <mergeCell ref="C22:D22"/>
    <mergeCell ref="C23:D23"/>
    <mergeCell ref="A6:E6"/>
    <mergeCell ref="A9:E9"/>
    <mergeCell ref="A10:E10"/>
    <mergeCell ref="A15:E15"/>
    <mergeCell ref="B16:D16"/>
    <mergeCell ref="C17:D17"/>
  </mergeCells>
  <printOptions/>
  <pageMargins left="0.5902777777777778" right="0.39375" top="1.1812500000000001" bottom="0.9840277777777778" header="0.5118055555555556" footer="0.5118055555555556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54.00390625" style="1" customWidth="1"/>
    <col min="2" max="2" width="17.4218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7" width="9.00390625" style="1" customWidth="1"/>
    <col min="8" max="8" width="18.8515625" style="1" customWidth="1"/>
    <col min="9" max="9" width="9.00390625" style="1" customWidth="1"/>
    <col min="10" max="10" width="19.140625" style="1" customWidth="1"/>
    <col min="11" max="16384" width="9.00390625" style="1" customWidth="1"/>
  </cols>
  <sheetData>
    <row r="1" ht="12.75">
      <c r="A1" s="8"/>
    </row>
    <row r="2" ht="14.25">
      <c r="A2" s="2" t="s">
        <v>0</v>
      </c>
    </row>
    <row r="3" ht="14.25">
      <c r="A3" s="2" t="s">
        <v>1</v>
      </c>
    </row>
    <row r="5" spans="6:7" ht="15">
      <c r="F5" s="133" t="s">
        <v>13</v>
      </c>
      <c r="G5" s="133"/>
    </row>
    <row r="6" spans="1:7" ht="12.75">
      <c r="A6" s="134"/>
      <c r="B6" s="134"/>
      <c r="C6" s="134"/>
      <c r="D6" s="134"/>
      <c r="E6" s="134"/>
      <c r="F6" s="134"/>
      <c r="G6" s="134"/>
    </row>
    <row r="7" spans="1:7" ht="14.25" customHeight="1">
      <c r="A7" s="135" t="s">
        <v>143</v>
      </c>
      <c r="B7" s="135"/>
      <c r="C7" s="135"/>
      <c r="D7" s="135"/>
      <c r="E7" s="135"/>
      <c r="F7" s="135"/>
      <c r="G7" s="135"/>
    </row>
    <row r="8" spans="1:7" ht="15.75" customHeight="1">
      <c r="A8" s="135" t="s">
        <v>14</v>
      </c>
      <c r="B8" s="135"/>
      <c r="C8" s="135"/>
      <c r="D8" s="135"/>
      <c r="E8" s="135"/>
      <c r="F8" s="135"/>
      <c r="G8" s="135"/>
    </row>
    <row r="9" spans="1:7" ht="12.75">
      <c r="A9" s="132">
        <v>1</v>
      </c>
      <c r="B9" s="132"/>
      <c r="C9" s="132"/>
      <c r="D9" s="132"/>
      <c r="E9" s="132"/>
      <c r="F9" s="132"/>
      <c r="G9" s="132"/>
    </row>
    <row r="10" spans="1:7" ht="44.25" customHeight="1">
      <c r="A10" s="9" t="s">
        <v>15</v>
      </c>
      <c r="B10" s="10" t="s">
        <v>110</v>
      </c>
      <c r="C10" s="10" t="s">
        <v>16</v>
      </c>
      <c r="D10" s="10" t="s">
        <v>111</v>
      </c>
      <c r="E10" s="10" t="s">
        <v>16</v>
      </c>
      <c r="F10" s="10" t="s">
        <v>17</v>
      </c>
      <c r="G10" s="10" t="s">
        <v>16</v>
      </c>
    </row>
    <row r="11" spans="1:7" s="13" customFormat="1" ht="24" customHeight="1">
      <c r="A11" s="11" t="s">
        <v>18</v>
      </c>
      <c r="B11" s="12">
        <f>SUM(B12:B16)</f>
        <v>81712576</v>
      </c>
      <c r="C11" s="12">
        <f aca="true" t="shared" si="0" ref="C11:C22">(B11*100)/$F11</f>
        <v>40.720607749391185</v>
      </c>
      <c r="D11" s="12">
        <f>SUM(D12:D16)</f>
        <v>118953820</v>
      </c>
      <c r="E11" s="12">
        <f aca="true" t="shared" si="1" ref="E11:E22">(D11*100)/$F11</f>
        <v>59.279392250608815</v>
      </c>
      <c r="F11" s="12">
        <f aca="true" t="shared" si="2" ref="F11:F17">B11+D11</f>
        <v>200666396</v>
      </c>
      <c r="G11" s="12">
        <v>100</v>
      </c>
    </row>
    <row r="12" spans="1:8" s="13" customFormat="1" ht="24" customHeight="1">
      <c r="A12" s="14" t="s">
        <v>19</v>
      </c>
      <c r="B12" s="15">
        <v>17259586</v>
      </c>
      <c r="C12" s="15">
        <f t="shared" si="0"/>
        <v>52.51088683888014</v>
      </c>
      <c r="D12" s="15">
        <v>15609000</v>
      </c>
      <c r="E12" s="15">
        <f t="shared" si="1"/>
        <v>47.48911316111986</v>
      </c>
      <c r="F12" s="15">
        <f t="shared" si="2"/>
        <v>32868586</v>
      </c>
      <c r="G12" s="15">
        <v>100</v>
      </c>
      <c r="H12" s="56"/>
    </row>
    <row r="13" spans="1:7" s="13" customFormat="1" ht="24" customHeight="1">
      <c r="A13" s="14" t="s">
        <v>20</v>
      </c>
      <c r="B13" s="15">
        <v>0</v>
      </c>
      <c r="C13" s="15">
        <f t="shared" si="0"/>
        <v>0</v>
      </c>
      <c r="D13" s="15">
        <v>6278003</v>
      </c>
      <c r="E13" s="15">
        <f t="shared" si="1"/>
        <v>100</v>
      </c>
      <c r="F13" s="15">
        <f t="shared" si="2"/>
        <v>6278003</v>
      </c>
      <c r="G13" s="15">
        <v>100</v>
      </c>
    </row>
    <row r="14" spans="1:7" s="13" customFormat="1" ht="24" customHeight="1">
      <c r="A14" s="14" t="s">
        <v>21</v>
      </c>
      <c r="B14" s="15">
        <v>755000</v>
      </c>
      <c r="C14" s="15">
        <f t="shared" si="0"/>
        <v>3.9332284715521046</v>
      </c>
      <c r="D14" s="15">
        <v>18440427</v>
      </c>
      <c r="E14" s="15">
        <f t="shared" si="1"/>
        <v>96.0667715284479</v>
      </c>
      <c r="F14" s="15">
        <f t="shared" si="2"/>
        <v>19195427</v>
      </c>
      <c r="G14" s="15">
        <v>100</v>
      </c>
    </row>
    <row r="15" spans="1:7" s="13" customFormat="1" ht="24" customHeight="1">
      <c r="A15" s="14" t="s">
        <v>22</v>
      </c>
      <c r="B15" s="15">
        <v>63373090</v>
      </c>
      <c r="C15" s="15">
        <f t="shared" si="0"/>
        <v>44.76965205002088</v>
      </c>
      <c r="D15" s="15">
        <v>78180590</v>
      </c>
      <c r="E15" s="15">
        <f t="shared" si="1"/>
        <v>55.23034794997912</v>
      </c>
      <c r="F15" s="15">
        <f t="shared" si="2"/>
        <v>141553680</v>
      </c>
      <c r="G15" s="15">
        <v>100</v>
      </c>
    </row>
    <row r="16" spans="1:10" s="13" customFormat="1" ht="24" customHeight="1">
      <c r="A16" s="14" t="s">
        <v>23</v>
      </c>
      <c r="B16" s="15">
        <v>324900</v>
      </c>
      <c r="C16" s="15">
        <f t="shared" si="0"/>
        <v>42.156481121058775</v>
      </c>
      <c r="D16" s="15">
        <v>445800</v>
      </c>
      <c r="E16" s="15">
        <f t="shared" si="1"/>
        <v>57.843518878941225</v>
      </c>
      <c r="F16" s="15">
        <f t="shared" si="2"/>
        <v>770700</v>
      </c>
      <c r="G16" s="15">
        <v>100</v>
      </c>
      <c r="J16" s="56"/>
    </row>
    <row r="17" spans="1:7" s="13" customFormat="1" ht="24" customHeight="1">
      <c r="A17" s="16" t="s">
        <v>24</v>
      </c>
      <c r="B17" s="62">
        <v>0</v>
      </c>
      <c r="C17" s="15">
        <f t="shared" si="0"/>
        <v>0</v>
      </c>
      <c r="D17" s="57">
        <v>-17168000</v>
      </c>
      <c r="E17" s="15">
        <f t="shared" si="1"/>
        <v>100</v>
      </c>
      <c r="F17" s="57">
        <f t="shared" si="2"/>
        <v>-17168000</v>
      </c>
      <c r="G17" s="15">
        <v>100</v>
      </c>
    </row>
    <row r="18" spans="1:7" s="13" customFormat="1" ht="24" customHeight="1">
      <c r="A18" s="11" t="s">
        <v>25</v>
      </c>
      <c r="B18" s="12">
        <f>SUM(B19:B20)</f>
        <v>0</v>
      </c>
      <c r="C18" s="12">
        <f t="shared" si="0"/>
        <v>0</v>
      </c>
      <c r="D18" s="12">
        <f>SUM(D19:D20)</f>
        <v>7419451</v>
      </c>
      <c r="E18" s="12">
        <f t="shared" si="1"/>
        <v>100</v>
      </c>
      <c r="F18" s="12">
        <f>B18+D18</f>
        <v>7419451</v>
      </c>
      <c r="G18" s="12">
        <v>100</v>
      </c>
    </row>
    <row r="19" spans="1:7" s="13" customFormat="1" ht="24" customHeight="1">
      <c r="A19" s="14" t="s">
        <v>26</v>
      </c>
      <c r="B19" s="15">
        <v>0</v>
      </c>
      <c r="C19" s="15">
        <f t="shared" si="0"/>
        <v>0</v>
      </c>
      <c r="D19" s="15">
        <v>30000</v>
      </c>
      <c r="E19" s="15">
        <f t="shared" si="1"/>
        <v>100</v>
      </c>
      <c r="F19" s="15">
        <f>B19+D19</f>
        <v>30000</v>
      </c>
      <c r="G19" s="15">
        <v>100</v>
      </c>
    </row>
    <row r="20" spans="1:7" s="13" customFormat="1" ht="24" customHeight="1">
      <c r="A20" s="14" t="s">
        <v>27</v>
      </c>
      <c r="B20" s="15">
        <v>0</v>
      </c>
      <c r="C20" s="15">
        <f t="shared" si="0"/>
        <v>0</v>
      </c>
      <c r="D20" s="15">
        <v>7389451</v>
      </c>
      <c r="E20" s="15">
        <f t="shared" si="1"/>
        <v>100</v>
      </c>
      <c r="F20" s="15">
        <f>B20+D20</f>
        <v>7389451</v>
      </c>
      <c r="G20" s="15">
        <v>100</v>
      </c>
    </row>
    <row r="21" spans="1:7" s="13" customFormat="1" ht="24" customHeight="1">
      <c r="A21" s="17" t="s">
        <v>28</v>
      </c>
      <c r="B21" s="12">
        <v>0</v>
      </c>
      <c r="C21" s="12">
        <f t="shared" si="0"/>
        <v>0</v>
      </c>
      <c r="D21" s="12">
        <v>8582153</v>
      </c>
      <c r="E21" s="12">
        <f t="shared" si="1"/>
        <v>100</v>
      </c>
      <c r="F21" s="12">
        <f>B21+D21</f>
        <v>8582153</v>
      </c>
      <c r="G21" s="15">
        <v>100</v>
      </c>
    </row>
    <row r="22" spans="1:7" s="13" customFormat="1" ht="24" customHeight="1">
      <c r="A22" s="18" t="s">
        <v>29</v>
      </c>
      <c r="B22" s="19">
        <f>B18+B11+B17</f>
        <v>81712576</v>
      </c>
      <c r="C22" s="20">
        <f t="shared" si="0"/>
        <v>40.95868471177945</v>
      </c>
      <c r="D22" s="20">
        <f>D11+D18+D21+D17</f>
        <v>117787424</v>
      </c>
      <c r="E22" s="20">
        <f t="shared" si="1"/>
        <v>59.04131528822055</v>
      </c>
      <c r="F22" s="20">
        <f>F21+F18+F11+F17</f>
        <v>199500000</v>
      </c>
      <c r="G22" s="20">
        <v>100</v>
      </c>
    </row>
  </sheetData>
  <sheetProtection/>
  <mergeCells count="5">
    <mergeCell ref="A9:G9"/>
    <mergeCell ref="F5:G5"/>
    <mergeCell ref="A6:G6"/>
    <mergeCell ref="A7:G7"/>
    <mergeCell ref="A8:G8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3">
      <selection activeCell="D20" sqref="D20"/>
    </sheetView>
  </sheetViews>
  <sheetFormatPr defaultColWidth="9.00390625" defaultRowHeight="12.75"/>
  <cols>
    <col min="1" max="1" width="46.7109375" style="1" customWidth="1"/>
    <col min="2" max="2" width="17.4218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7.7109375" style="1" customWidth="1"/>
    <col min="7" max="7" width="14.00390625" style="1" customWidth="1"/>
    <col min="8" max="8" width="9.00390625" style="1" customWidth="1"/>
    <col min="9" max="9" width="11.421875" style="1" customWidth="1"/>
    <col min="10" max="16384" width="9.00390625" style="1" customWidth="1"/>
  </cols>
  <sheetData>
    <row r="1" ht="12.75">
      <c r="A1" s="8"/>
    </row>
    <row r="2" ht="14.25">
      <c r="A2" s="2" t="s">
        <v>0</v>
      </c>
    </row>
    <row r="3" ht="14.25">
      <c r="A3" s="2" t="s">
        <v>1</v>
      </c>
    </row>
    <row r="5" spans="6:7" ht="15">
      <c r="F5" s="133" t="s">
        <v>30</v>
      </c>
      <c r="G5" s="133"/>
    </row>
    <row r="6" spans="1:7" ht="12.75">
      <c r="A6" s="134"/>
      <c r="B6" s="134"/>
      <c r="C6" s="134"/>
      <c r="D6" s="134"/>
      <c r="E6" s="134"/>
      <c r="F6" s="134"/>
      <c r="G6" s="134"/>
    </row>
    <row r="7" spans="1:7" ht="12.75">
      <c r="A7" s="136" t="s">
        <v>149</v>
      </c>
      <c r="B7" s="136"/>
      <c r="C7" s="136"/>
      <c r="D7" s="136"/>
      <c r="E7" s="136"/>
      <c r="F7" s="136"/>
      <c r="G7" s="136"/>
    </row>
    <row r="8" spans="1:7" ht="12.75">
      <c r="A8" s="136" t="s">
        <v>14</v>
      </c>
      <c r="B8" s="136"/>
      <c r="C8" s="136"/>
      <c r="D8" s="136"/>
      <c r="E8" s="136"/>
      <c r="F8" s="136"/>
      <c r="G8" s="136"/>
    </row>
    <row r="9" spans="1:7" ht="12.75">
      <c r="A9" s="132">
        <v>1</v>
      </c>
      <c r="B9" s="132"/>
      <c r="C9" s="132"/>
      <c r="D9" s="132"/>
      <c r="E9" s="132"/>
      <c r="F9" s="132"/>
      <c r="G9" s="132"/>
    </row>
    <row r="10" spans="1:7" ht="44.25" customHeight="1">
      <c r="A10" s="9" t="s">
        <v>15</v>
      </c>
      <c r="B10" s="10" t="s">
        <v>110</v>
      </c>
      <c r="C10" s="10" t="s">
        <v>16</v>
      </c>
      <c r="D10" s="10" t="s">
        <v>111</v>
      </c>
      <c r="E10" s="10" t="s">
        <v>16</v>
      </c>
      <c r="F10" s="10" t="s">
        <v>17</v>
      </c>
      <c r="G10" s="10" t="s">
        <v>16</v>
      </c>
    </row>
    <row r="11" spans="1:7" s="13" customFormat="1" ht="24" customHeight="1">
      <c r="A11" s="11" t="s">
        <v>31</v>
      </c>
      <c r="B11" s="12">
        <f>SUM(B12:B14)</f>
        <v>78569108</v>
      </c>
      <c r="C11" s="12">
        <f aca="true" t="shared" si="0" ref="C11:C21">(B11*100)/$F11</f>
        <v>46.14503837417268</v>
      </c>
      <c r="D11" s="12">
        <f>SUM(D12:D14)</f>
        <v>91696452</v>
      </c>
      <c r="E11" s="12">
        <f aca="true" t="shared" si="1" ref="E11:E21">(D11*100)/$F11</f>
        <v>53.85496162582732</v>
      </c>
      <c r="F11" s="12">
        <f aca="true" t="shared" si="2" ref="F11:F19">B11+D11</f>
        <v>170265560</v>
      </c>
      <c r="G11" s="12">
        <v>100</v>
      </c>
    </row>
    <row r="12" spans="1:7" s="13" customFormat="1" ht="24" customHeight="1">
      <c r="A12" s="14" t="s">
        <v>32</v>
      </c>
      <c r="B12" s="15">
        <v>32967859</v>
      </c>
      <c r="C12" s="15">
        <f t="shared" si="0"/>
        <v>38.328527481850784</v>
      </c>
      <c r="D12" s="15">
        <v>53046035</v>
      </c>
      <c r="E12" s="15">
        <f t="shared" si="1"/>
        <v>61.671472518149216</v>
      </c>
      <c r="F12" s="15">
        <f t="shared" si="2"/>
        <v>86013894</v>
      </c>
      <c r="G12" s="15">
        <v>100</v>
      </c>
    </row>
    <row r="13" spans="1:7" s="13" customFormat="1" ht="24" customHeight="1">
      <c r="A13" s="14" t="s">
        <v>33</v>
      </c>
      <c r="B13" s="15">
        <v>40000</v>
      </c>
      <c r="C13" s="15">
        <f t="shared" si="0"/>
        <v>100</v>
      </c>
      <c r="D13" s="15">
        <v>0</v>
      </c>
      <c r="E13" s="15">
        <f t="shared" si="1"/>
        <v>0</v>
      </c>
      <c r="F13" s="15">
        <f t="shared" si="2"/>
        <v>40000</v>
      </c>
      <c r="G13" s="15">
        <v>100</v>
      </c>
    </row>
    <row r="14" spans="1:9" s="13" customFormat="1" ht="24" customHeight="1">
      <c r="A14" s="14" t="s">
        <v>34</v>
      </c>
      <c r="B14" s="15">
        <v>45561249</v>
      </c>
      <c r="C14" s="15">
        <f t="shared" si="0"/>
        <v>54.10325096762722</v>
      </c>
      <c r="D14" s="15">
        <v>38650417</v>
      </c>
      <c r="E14" s="15">
        <f t="shared" si="1"/>
        <v>45.89674903237278</v>
      </c>
      <c r="F14" s="15">
        <f t="shared" si="2"/>
        <v>84211666</v>
      </c>
      <c r="G14" s="15">
        <v>100</v>
      </c>
      <c r="I14" s="56"/>
    </row>
    <row r="15" spans="1:7" s="13" customFormat="1" ht="24" customHeight="1">
      <c r="A15" s="11" t="s">
        <v>35</v>
      </c>
      <c r="B15" s="12">
        <f>SUM(B16:B18)</f>
        <v>3043468</v>
      </c>
      <c r="C15" s="12">
        <f t="shared" si="0"/>
        <v>27.05407814626192</v>
      </c>
      <c r="D15" s="12">
        <f>SUM(D16:D17)</f>
        <v>8206104</v>
      </c>
      <c r="E15" s="12">
        <f t="shared" si="1"/>
        <v>72.94592185373808</v>
      </c>
      <c r="F15" s="12">
        <f t="shared" si="2"/>
        <v>11249572</v>
      </c>
      <c r="G15" s="12">
        <v>100</v>
      </c>
    </row>
    <row r="16" spans="1:7" s="13" customFormat="1" ht="24" customHeight="1">
      <c r="A16" s="14" t="s">
        <v>36</v>
      </c>
      <c r="B16" s="15">
        <v>1631276</v>
      </c>
      <c r="C16" s="15">
        <f t="shared" si="0"/>
        <v>16.633147690820586</v>
      </c>
      <c r="D16" s="15">
        <v>8176104</v>
      </c>
      <c r="E16" s="15">
        <f t="shared" si="1"/>
        <v>83.36685230917941</v>
      </c>
      <c r="F16" s="15">
        <f t="shared" si="2"/>
        <v>9807380</v>
      </c>
      <c r="G16" s="15">
        <v>100</v>
      </c>
    </row>
    <row r="17" spans="1:9" s="13" customFormat="1" ht="24" customHeight="1">
      <c r="A17" s="14" t="s">
        <v>37</v>
      </c>
      <c r="B17" s="15">
        <v>5000</v>
      </c>
      <c r="C17" s="15">
        <f t="shared" si="0"/>
        <v>14.285714285714286</v>
      </c>
      <c r="D17" s="15">
        <v>30000</v>
      </c>
      <c r="E17" s="15">
        <f t="shared" si="1"/>
        <v>85.71428571428571</v>
      </c>
      <c r="F17" s="15">
        <f t="shared" si="2"/>
        <v>35000</v>
      </c>
      <c r="G17" s="15">
        <v>100</v>
      </c>
      <c r="I17" s="56"/>
    </row>
    <row r="18" spans="1:7" s="13" customFormat="1" ht="24" customHeight="1">
      <c r="A18" s="14" t="s">
        <v>38</v>
      </c>
      <c r="B18" s="15">
        <v>1407192</v>
      </c>
      <c r="C18" s="15">
        <f t="shared" si="0"/>
        <v>100</v>
      </c>
      <c r="D18" s="15">
        <v>0</v>
      </c>
      <c r="E18" s="15">
        <f t="shared" si="1"/>
        <v>0</v>
      </c>
      <c r="F18" s="15">
        <f t="shared" si="2"/>
        <v>1407192</v>
      </c>
      <c r="G18" s="15"/>
    </row>
    <row r="19" spans="1:7" s="13" customFormat="1" ht="24" customHeight="1">
      <c r="A19" s="17" t="s">
        <v>39</v>
      </c>
      <c r="B19" s="12">
        <v>100000</v>
      </c>
      <c r="C19" s="12">
        <f t="shared" si="0"/>
        <v>100</v>
      </c>
      <c r="D19" s="12">
        <v>0</v>
      </c>
      <c r="E19" s="12">
        <f t="shared" si="1"/>
        <v>0</v>
      </c>
      <c r="F19" s="12">
        <f t="shared" si="2"/>
        <v>100000</v>
      </c>
      <c r="G19" s="15">
        <v>100</v>
      </c>
    </row>
    <row r="20" spans="1:7" s="13" customFormat="1" ht="24" customHeight="1">
      <c r="A20" s="16" t="s">
        <v>40</v>
      </c>
      <c r="B20" s="12">
        <v>0</v>
      </c>
      <c r="C20" s="15">
        <f t="shared" si="0"/>
        <v>0</v>
      </c>
      <c r="D20" s="12">
        <v>17884868</v>
      </c>
      <c r="E20" s="12">
        <f t="shared" si="1"/>
        <v>100</v>
      </c>
      <c r="F20" s="12">
        <f>D20</f>
        <v>17884868</v>
      </c>
      <c r="G20" s="15">
        <v>100</v>
      </c>
    </row>
    <row r="21" spans="1:7" s="13" customFormat="1" ht="24" customHeight="1">
      <c r="A21" s="18" t="s">
        <v>29</v>
      </c>
      <c r="B21" s="59">
        <f>SUM(B11+B15+B19+B20)</f>
        <v>81712576</v>
      </c>
      <c r="C21" s="60">
        <f t="shared" si="0"/>
        <v>40.95868471177945</v>
      </c>
      <c r="D21" s="60">
        <f>SUM(D11+D15+D19+D20)</f>
        <v>117787424</v>
      </c>
      <c r="E21" s="20">
        <f t="shared" si="1"/>
        <v>59.04131528822055</v>
      </c>
      <c r="F21" s="20">
        <f>F11+F15+F19+F20</f>
        <v>199500000</v>
      </c>
      <c r="G21" s="20">
        <v>100</v>
      </c>
    </row>
    <row r="22" spans="2:4" ht="15.75">
      <c r="B22" s="58"/>
      <c r="D22" s="58"/>
    </row>
    <row r="23" spans="2:4" ht="12.75">
      <c r="B23" s="55"/>
      <c r="D23" s="55"/>
    </row>
    <row r="24" spans="2:4" ht="12.75">
      <c r="B24" s="55"/>
      <c r="D24" s="55"/>
    </row>
  </sheetData>
  <sheetProtection/>
  <mergeCells count="5">
    <mergeCell ref="A9:G9"/>
    <mergeCell ref="F5:G5"/>
    <mergeCell ref="A6:G6"/>
    <mergeCell ref="A7:G7"/>
    <mergeCell ref="A8:G8"/>
  </mergeCells>
  <printOptions horizontalCentered="1" verticalCentered="1"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4">
      <selection activeCell="D27" sqref="D27"/>
    </sheetView>
  </sheetViews>
  <sheetFormatPr defaultColWidth="9.00390625" defaultRowHeight="12.75"/>
  <cols>
    <col min="1" max="1" width="49.421875" style="21" customWidth="1"/>
    <col min="2" max="2" width="20.7109375" style="21" customWidth="1"/>
    <col min="3" max="3" width="12.421875" style="21" customWidth="1"/>
    <col min="4" max="4" width="19.140625" style="21" customWidth="1"/>
    <col min="5" max="5" width="9.00390625" style="21" customWidth="1"/>
    <col min="6" max="6" width="17.7109375" style="21" customWidth="1"/>
    <col min="7" max="7" width="8.421875" style="21" customWidth="1"/>
    <col min="8" max="16384" width="9.00390625" style="21" customWidth="1"/>
  </cols>
  <sheetData>
    <row r="2" ht="10.5">
      <c r="A2" s="21" t="s">
        <v>41</v>
      </c>
    </row>
    <row r="3" spans="1:4" ht="12.75" customHeight="1">
      <c r="A3" s="21" t="s">
        <v>42</v>
      </c>
      <c r="D3" s="22"/>
    </row>
    <row r="5" spans="1:7" ht="12.75">
      <c r="A5" s="137" t="s">
        <v>43</v>
      </c>
      <c r="B5" s="137"/>
      <c r="C5" s="137"/>
      <c r="D5" s="137"/>
      <c r="E5" s="137"/>
      <c r="F5" s="137"/>
      <c r="G5" s="137"/>
    </row>
    <row r="6" spans="1:7" ht="18" customHeight="1">
      <c r="A6" s="138" t="s">
        <v>148</v>
      </c>
      <c r="B6" s="138"/>
      <c r="C6" s="138"/>
      <c r="D6" s="138"/>
      <c r="E6" s="138"/>
      <c r="F6" s="138"/>
      <c r="G6" s="138"/>
    </row>
    <row r="7" spans="1:7" ht="12.75" customHeight="1">
      <c r="A7" s="139" t="s">
        <v>14</v>
      </c>
      <c r="B7" s="139"/>
      <c r="C7" s="139"/>
      <c r="D7" s="139"/>
      <c r="E7" s="139"/>
      <c r="F7" s="139"/>
      <c r="G7" s="139"/>
    </row>
    <row r="8" spans="1:7" ht="12.75" customHeight="1">
      <c r="A8" s="99"/>
      <c r="B8" s="99"/>
      <c r="C8" s="99"/>
      <c r="D8" s="99"/>
      <c r="E8" s="99"/>
      <c r="F8" s="99"/>
      <c r="G8" s="99"/>
    </row>
    <row r="9" spans="1:7" ht="42.75" customHeight="1">
      <c r="A9" s="83" t="s">
        <v>44</v>
      </c>
      <c r="B9" s="84" t="s">
        <v>110</v>
      </c>
      <c r="C9" s="84" t="s">
        <v>16</v>
      </c>
      <c r="D9" s="84" t="s">
        <v>111</v>
      </c>
      <c r="E9" s="84" t="s">
        <v>16</v>
      </c>
      <c r="F9" s="84" t="s">
        <v>17</v>
      </c>
      <c r="G9" s="84" t="s">
        <v>16</v>
      </c>
    </row>
    <row r="10" spans="1:7" ht="12.75" customHeight="1">
      <c r="A10" s="85" t="s">
        <v>45</v>
      </c>
      <c r="B10" s="86">
        <v>7536496</v>
      </c>
      <c r="C10" s="87">
        <f aca="true" t="shared" si="0" ref="C10:C30">(B10*100)/$F10</f>
        <v>100</v>
      </c>
      <c r="D10" s="86">
        <v>0</v>
      </c>
      <c r="E10" s="87">
        <f aca="true" t="shared" si="1" ref="E10:E32">(D10*100)/$F10</f>
        <v>0</v>
      </c>
      <c r="F10" s="86">
        <f aca="true" t="shared" si="2" ref="F10:F28">B10+D10</f>
        <v>7536496</v>
      </c>
      <c r="G10" s="87">
        <v>100</v>
      </c>
    </row>
    <row r="11" spans="1:7" ht="12.75" customHeight="1">
      <c r="A11" s="85" t="s">
        <v>46</v>
      </c>
      <c r="B11" s="86">
        <v>26028856</v>
      </c>
      <c r="C11" s="87">
        <f t="shared" si="0"/>
        <v>99.88487598995137</v>
      </c>
      <c r="D11" s="86">
        <v>30000</v>
      </c>
      <c r="E11" s="87">
        <f t="shared" si="1"/>
        <v>0.11512401004863759</v>
      </c>
      <c r="F11" s="86">
        <f t="shared" si="2"/>
        <v>26058856</v>
      </c>
      <c r="G11" s="87">
        <v>100</v>
      </c>
    </row>
    <row r="12" spans="1:7" ht="12.75" customHeight="1">
      <c r="A12" s="85" t="s">
        <v>142</v>
      </c>
      <c r="B12" s="86">
        <v>10000</v>
      </c>
      <c r="C12" s="87">
        <f t="shared" si="0"/>
        <v>100</v>
      </c>
      <c r="D12" s="86">
        <v>0</v>
      </c>
      <c r="E12" s="87"/>
      <c r="F12" s="86">
        <f t="shared" si="2"/>
        <v>10000</v>
      </c>
      <c r="G12" s="87">
        <v>100</v>
      </c>
    </row>
    <row r="13" spans="1:7" ht="12.75" customHeight="1">
      <c r="A13" s="85" t="s">
        <v>47</v>
      </c>
      <c r="B13" s="86">
        <v>2513506</v>
      </c>
      <c r="C13" s="87">
        <f t="shared" si="0"/>
        <v>54.874568192649775</v>
      </c>
      <c r="D13" s="86">
        <v>2066951</v>
      </c>
      <c r="E13" s="87">
        <f t="shared" si="1"/>
        <v>45.125431807350225</v>
      </c>
      <c r="F13" s="86">
        <f t="shared" si="2"/>
        <v>4580457</v>
      </c>
      <c r="G13" s="87">
        <v>100</v>
      </c>
    </row>
    <row r="14" spans="1:7" ht="12.75" customHeight="1">
      <c r="A14" s="85" t="s">
        <v>48</v>
      </c>
      <c r="B14" s="86">
        <v>1342124</v>
      </c>
      <c r="C14" s="87">
        <f t="shared" si="0"/>
        <v>8.598693631865377</v>
      </c>
      <c r="D14" s="86">
        <v>14266340</v>
      </c>
      <c r="E14" s="87">
        <f t="shared" si="1"/>
        <v>91.40130636813463</v>
      </c>
      <c r="F14" s="86">
        <f t="shared" si="2"/>
        <v>15608464</v>
      </c>
      <c r="G14" s="87">
        <v>100</v>
      </c>
    </row>
    <row r="15" spans="1:7" ht="12.75" customHeight="1">
      <c r="A15" s="85" t="s">
        <v>49</v>
      </c>
      <c r="B15" s="86">
        <v>10644756</v>
      </c>
      <c r="C15" s="87">
        <f t="shared" si="0"/>
        <v>21.727574225962684</v>
      </c>
      <c r="D15" s="86">
        <v>38347165</v>
      </c>
      <c r="E15" s="87">
        <f t="shared" si="1"/>
        <v>78.27242577403732</v>
      </c>
      <c r="F15" s="86">
        <f t="shared" si="2"/>
        <v>48991921</v>
      </c>
      <c r="G15" s="87">
        <v>100</v>
      </c>
    </row>
    <row r="16" spans="1:7" ht="12.75" customHeight="1">
      <c r="A16" s="85" t="s">
        <v>109</v>
      </c>
      <c r="B16" s="86">
        <v>26000</v>
      </c>
      <c r="C16" s="87">
        <f t="shared" si="0"/>
        <v>100</v>
      </c>
      <c r="D16" s="86">
        <v>0</v>
      </c>
      <c r="E16" s="87">
        <f t="shared" si="1"/>
        <v>0</v>
      </c>
      <c r="F16" s="86">
        <f t="shared" si="2"/>
        <v>26000</v>
      </c>
      <c r="G16" s="87">
        <v>100</v>
      </c>
    </row>
    <row r="17" spans="1:7" ht="12.75" customHeight="1">
      <c r="A17" s="85" t="s">
        <v>50</v>
      </c>
      <c r="B17" s="86">
        <v>5476921</v>
      </c>
      <c r="C17" s="87">
        <f t="shared" si="0"/>
        <v>12.64561805466583</v>
      </c>
      <c r="D17" s="86">
        <v>37833900</v>
      </c>
      <c r="E17" s="87">
        <f t="shared" si="1"/>
        <v>87.35438194533417</v>
      </c>
      <c r="F17" s="86">
        <f t="shared" si="2"/>
        <v>43310821</v>
      </c>
      <c r="G17" s="87">
        <v>100</v>
      </c>
    </row>
    <row r="18" spans="1:7" ht="12.75" customHeight="1">
      <c r="A18" s="85" t="s">
        <v>51</v>
      </c>
      <c r="B18" s="86">
        <v>2260378</v>
      </c>
      <c r="C18" s="87">
        <f t="shared" si="0"/>
        <v>100</v>
      </c>
      <c r="D18" s="86">
        <v>0</v>
      </c>
      <c r="E18" s="87">
        <f t="shared" si="1"/>
        <v>0</v>
      </c>
      <c r="F18" s="86">
        <f t="shared" si="2"/>
        <v>2260378</v>
      </c>
      <c r="G18" s="87">
        <v>100</v>
      </c>
    </row>
    <row r="19" spans="1:7" ht="12.75" customHeight="1">
      <c r="A19" s="85" t="s">
        <v>52</v>
      </c>
      <c r="B19" s="86">
        <v>5812994</v>
      </c>
      <c r="C19" s="87">
        <f t="shared" si="0"/>
        <v>54.26115239119895</v>
      </c>
      <c r="D19" s="86">
        <v>4900000</v>
      </c>
      <c r="E19" s="87">
        <f t="shared" si="1"/>
        <v>45.73884760880105</v>
      </c>
      <c r="F19" s="86">
        <f t="shared" si="2"/>
        <v>10712994</v>
      </c>
      <c r="G19" s="87">
        <v>100</v>
      </c>
    </row>
    <row r="20" spans="1:7" ht="12.75" customHeight="1">
      <c r="A20" s="85" t="s">
        <v>53</v>
      </c>
      <c r="B20" s="86">
        <v>3171681</v>
      </c>
      <c r="C20" s="87">
        <f t="shared" si="0"/>
        <v>98.7545462952267</v>
      </c>
      <c r="D20" s="86">
        <v>40000</v>
      </c>
      <c r="E20" s="87">
        <f t="shared" si="1"/>
        <v>1.2454537047732948</v>
      </c>
      <c r="F20" s="86">
        <f t="shared" si="2"/>
        <v>3211681</v>
      </c>
      <c r="G20" s="87">
        <v>100</v>
      </c>
    </row>
    <row r="21" spans="1:7" ht="12.75" customHeight="1">
      <c r="A21" s="85" t="s">
        <v>54</v>
      </c>
      <c r="B21" s="86">
        <v>4091305</v>
      </c>
      <c r="C21" s="87">
        <f t="shared" si="0"/>
        <v>95.75892831020677</v>
      </c>
      <c r="D21" s="86">
        <v>181200</v>
      </c>
      <c r="E21" s="87">
        <f t="shared" si="1"/>
        <v>4.241071689793224</v>
      </c>
      <c r="F21" s="86">
        <f t="shared" si="2"/>
        <v>4272505</v>
      </c>
      <c r="G21" s="87">
        <v>100</v>
      </c>
    </row>
    <row r="22" spans="1:7" ht="12.75" customHeight="1">
      <c r="A22" s="85" t="s">
        <v>139</v>
      </c>
      <c r="B22" s="86">
        <v>1343689</v>
      </c>
      <c r="C22" s="87">
        <f t="shared" si="0"/>
        <v>100</v>
      </c>
      <c r="D22" s="86">
        <v>0</v>
      </c>
      <c r="E22" s="87">
        <f t="shared" si="1"/>
        <v>0</v>
      </c>
      <c r="F22" s="86">
        <f t="shared" si="2"/>
        <v>1343689</v>
      </c>
      <c r="G22" s="87">
        <v>100</v>
      </c>
    </row>
    <row r="23" spans="1:7" ht="12.75" customHeight="1">
      <c r="A23" s="85" t="s">
        <v>55</v>
      </c>
      <c r="B23" s="86">
        <v>1190047</v>
      </c>
      <c r="C23" s="87">
        <f t="shared" si="0"/>
        <v>100</v>
      </c>
      <c r="D23" s="86">
        <v>0</v>
      </c>
      <c r="E23" s="87">
        <f t="shared" si="1"/>
        <v>0</v>
      </c>
      <c r="F23" s="86">
        <f t="shared" si="2"/>
        <v>1190047</v>
      </c>
      <c r="G23" s="87">
        <v>100</v>
      </c>
    </row>
    <row r="24" spans="1:7" ht="12.75" customHeight="1">
      <c r="A24" s="85" t="s">
        <v>56</v>
      </c>
      <c r="B24" s="86">
        <v>102000</v>
      </c>
      <c r="C24" s="87">
        <f t="shared" si="0"/>
        <v>100</v>
      </c>
      <c r="D24" s="86">
        <v>0</v>
      </c>
      <c r="E24" s="87">
        <f t="shared" si="1"/>
        <v>0</v>
      </c>
      <c r="F24" s="86">
        <f t="shared" si="2"/>
        <v>102000</v>
      </c>
      <c r="G24" s="87">
        <v>100</v>
      </c>
    </row>
    <row r="25" spans="1:7" ht="12.75" customHeight="1">
      <c r="A25" s="85" t="s">
        <v>57</v>
      </c>
      <c r="B25" s="86">
        <v>21500</v>
      </c>
      <c r="C25" s="87">
        <f t="shared" si="0"/>
        <v>100</v>
      </c>
      <c r="D25" s="86">
        <v>0</v>
      </c>
      <c r="E25" s="87">
        <f t="shared" si="1"/>
        <v>0</v>
      </c>
      <c r="F25" s="86">
        <f t="shared" si="2"/>
        <v>21500</v>
      </c>
      <c r="G25" s="87">
        <v>101</v>
      </c>
    </row>
    <row r="26" spans="1:7" ht="12.75" customHeight="1">
      <c r="A26" s="85" t="s">
        <v>58</v>
      </c>
      <c r="B26" s="86">
        <v>3789925</v>
      </c>
      <c r="C26" s="87">
        <f t="shared" si="0"/>
        <v>99.34467912213215</v>
      </c>
      <c r="D26" s="86">
        <v>25000</v>
      </c>
      <c r="E26" s="87">
        <f t="shared" si="1"/>
        <v>0.655320877867848</v>
      </c>
      <c r="F26" s="86">
        <f t="shared" si="2"/>
        <v>3814925</v>
      </c>
      <c r="G26" s="87">
        <v>100</v>
      </c>
    </row>
    <row r="27" spans="1:7" ht="12.75" customHeight="1">
      <c r="A27" s="85" t="s">
        <v>59</v>
      </c>
      <c r="B27" s="86">
        <v>1801162</v>
      </c>
      <c r="C27" s="87">
        <f t="shared" si="0"/>
        <v>44.881367859059765</v>
      </c>
      <c r="D27" s="86">
        <v>2212000</v>
      </c>
      <c r="E27" s="87">
        <f t="shared" si="1"/>
        <v>55.118632140940235</v>
      </c>
      <c r="F27" s="86">
        <f t="shared" si="2"/>
        <v>4013162</v>
      </c>
      <c r="G27" s="87">
        <v>100</v>
      </c>
    </row>
    <row r="28" spans="1:7" ht="12.75" customHeight="1">
      <c r="A28" s="85" t="s">
        <v>60</v>
      </c>
      <c r="B28" s="86">
        <v>4449236</v>
      </c>
      <c r="C28" s="87">
        <f t="shared" si="0"/>
        <v>100</v>
      </c>
      <c r="D28" s="86"/>
      <c r="E28" s="87">
        <f t="shared" si="1"/>
        <v>0</v>
      </c>
      <c r="F28" s="86">
        <f t="shared" si="2"/>
        <v>4449236</v>
      </c>
      <c r="G28" s="87">
        <v>100</v>
      </c>
    </row>
    <row r="29" spans="1:7" s="23" customFormat="1" ht="12.75">
      <c r="A29" s="88" t="s">
        <v>61</v>
      </c>
      <c r="B29" s="89">
        <f>SUM(B10:B28)</f>
        <v>81612576</v>
      </c>
      <c r="C29" s="90">
        <f t="shared" si="0"/>
        <v>44.96185805599943</v>
      </c>
      <c r="D29" s="89">
        <f>SUM(D10:D28)</f>
        <v>99902556</v>
      </c>
      <c r="E29" s="90">
        <f t="shared" si="1"/>
        <v>55.03814194400057</v>
      </c>
      <c r="F29" s="89">
        <f>SUM(F10:F28)</f>
        <v>181515132</v>
      </c>
      <c r="G29" s="90">
        <v>100</v>
      </c>
    </row>
    <row r="30" spans="1:7" ht="12.75">
      <c r="A30" s="91" t="s">
        <v>62</v>
      </c>
      <c r="B30" s="92">
        <v>100000</v>
      </c>
      <c r="C30" s="93">
        <f t="shared" si="0"/>
        <v>100</v>
      </c>
      <c r="D30" s="92">
        <v>0</v>
      </c>
      <c r="E30" s="93">
        <f t="shared" si="1"/>
        <v>0</v>
      </c>
      <c r="F30" s="94">
        <f>B30+D30</f>
        <v>100000</v>
      </c>
      <c r="G30" s="93">
        <v>100</v>
      </c>
    </row>
    <row r="31" spans="1:7" ht="12.75">
      <c r="A31" s="91" t="s">
        <v>63</v>
      </c>
      <c r="B31" s="92">
        <v>0</v>
      </c>
      <c r="C31" s="93"/>
      <c r="D31" s="92">
        <v>17884868</v>
      </c>
      <c r="E31" s="93">
        <f t="shared" si="1"/>
        <v>100</v>
      </c>
      <c r="F31" s="95">
        <f>B31+D31</f>
        <v>17884868</v>
      </c>
      <c r="G31" s="93">
        <v>100</v>
      </c>
    </row>
    <row r="32" spans="1:7" ht="12.75">
      <c r="A32" s="96" t="s">
        <v>29</v>
      </c>
      <c r="B32" s="97">
        <f>SUM(B29:B30)</f>
        <v>81712576</v>
      </c>
      <c r="C32" s="93">
        <f>(B32*100)/$F32</f>
        <v>40.95868471177945</v>
      </c>
      <c r="D32" s="92">
        <f>SUM(D29:D31)</f>
        <v>117787424</v>
      </c>
      <c r="E32" s="93">
        <f t="shared" si="1"/>
        <v>59.04131528822055</v>
      </c>
      <c r="F32" s="92">
        <f>SUM(F29:F31)</f>
        <v>199500000</v>
      </c>
      <c r="G32" s="93">
        <v>100</v>
      </c>
    </row>
    <row r="33" spans="1:7" ht="12.75">
      <c r="A33" s="98"/>
      <c r="B33" s="98"/>
      <c r="C33" s="98"/>
      <c r="D33" s="98"/>
      <c r="E33" s="98"/>
      <c r="F33" s="98"/>
      <c r="G33" s="98"/>
    </row>
    <row r="35" ht="10.5">
      <c r="F35" s="22"/>
    </row>
    <row r="36" ht="10.5">
      <c r="F36" s="22"/>
    </row>
  </sheetData>
  <sheetProtection/>
  <mergeCells count="3">
    <mergeCell ref="A5:G5"/>
    <mergeCell ref="A6:G6"/>
    <mergeCell ref="A7:G7"/>
  </mergeCells>
  <printOptions horizontalCentered="1" verticalCentered="1"/>
  <pageMargins left="0.5902777777777778" right="0.19652777777777777" top="0.39375" bottom="0.39375" header="0.5118055555555556" footer="0.5118055555555556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3"/>
  <sheetViews>
    <sheetView zoomScalePageLayoutView="0" workbookViewId="0" topLeftCell="B13">
      <selection activeCell="K21" sqref="K21"/>
    </sheetView>
  </sheetViews>
  <sheetFormatPr defaultColWidth="9.00390625" defaultRowHeight="12.75"/>
  <cols>
    <col min="1" max="1" width="55.28125" style="1" customWidth="1"/>
    <col min="2" max="2" width="17.57421875" style="1" customWidth="1"/>
    <col min="3" max="3" width="10.28125" style="1" customWidth="1"/>
    <col min="4" max="4" width="17.140625" style="1" customWidth="1"/>
    <col min="5" max="5" width="8.57421875" style="1" customWidth="1"/>
    <col min="6" max="6" width="17.28125" style="1" customWidth="1"/>
    <col min="7" max="7" width="8.57421875" style="1" customWidth="1"/>
    <col min="8" max="8" width="16.57421875" style="105" customWidth="1"/>
    <col min="9" max="9" width="13.57421875" style="105" customWidth="1"/>
    <col min="10" max="10" width="9.00390625" style="1" customWidth="1"/>
    <col min="11" max="11" width="15.140625" style="1" customWidth="1"/>
    <col min="12" max="12" width="14.00390625" style="1" bestFit="1" customWidth="1"/>
    <col min="13" max="16384" width="9.00390625" style="1" customWidth="1"/>
  </cols>
  <sheetData>
    <row r="2" ht="14.25">
      <c r="A2" s="2" t="s">
        <v>140</v>
      </c>
    </row>
    <row r="3" ht="14.25">
      <c r="A3" s="2" t="s">
        <v>141</v>
      </c>
    </row>
    <row r="5" spans="1:7" ht="15">
      <c r="A5" s="133" t="s">
        <v>64</v>
      </c>
      <c r="B5" s="133"/>
      <c r="C5" s="133"/>
      <c r="D5" s="133"/>
      <c r="E5" s="133"/>
      <c r="F5" s="133"/>
      <c r="G5" s="133"/>
    </row>
    <row r="6" spans="1:7" ht="12.75">
      <c r="A6" s="140" t="s">
        <v>147</v>
      </c>
      <c r="B6" s="140"/>
      <c r="C6" s="140"/>
      <c r="D6" s="140"/>
      <c r="E6" s="140"/>
      <c r="F6" s="140"/>
      <c r="G6" s="140"/>
    </row>
    <row r="7" spans="1:9" s="13" customFormat="1" ht="33" customHeight="1">
      <c r="A7" s="9" t="s">
        <v>65</v>
      </c>
      <c r="B7" s="10" t="s">
        <v>110</v>
      </c>
      <c r="C7" s="10" t="s">
        <v>16</v>
      </c>
      <c r="D7" s="10" t="s">
        <v>111</v>
      </c>
      <c r="E7" s="10" t="s">
        <v>16</v>
      </c>
      <c r="F7" s="10" t="s">
        <v>17</v>
      </c>
      <c r="G7" s="10" t="s">
        <v>16</v>
      </c>
      <c r="H7" s="106"/>
      <c r="I7" s="106"/>
    </row>
    <row r="8" spans="1:9" s="24" customFormat="1" ht="19.5" customHeight="1">
      <c r="A8" s="100" t="s">
        <v>66</v>
      </c>
      <c r="B8" s="101"/>
      <c r="C8" s="101"/>
      <c r="D8" s="101"/>
      <c r="E8" s="101"/>
      <c r="F8" s="101"/>
      <c r="G8" s="101"/>
      <c r="H8" s="107"/>
      <c r="I8" s="107"/>
    </row>
    <row r="9" spans="1:9" s="24" customFormat="1" ht="19.5" customHeight="1">
      <c r="A9" s="76" t="s">
        <v>112</v>
      </c>
      <c r="B9" s="75">
        <v>7536496</v>
      </c>
      <c r="C9" s="12">
        <f>(B9*100)/$F9</f>
        <v>100</v>
      </c>
      <c r="D9" s="12">
        <v>0</v>
      </c>
      <c r="E9" s="12">
        <f>(D9*100)/$F9</f>
        <v>0</v>
      </c>
      <c r="F9" s="12">
        <f>B9</f>
        <v>7536496</v>
      </c>
      <c r="G9" s="12">
        <v>100</v>
      </c>
      <c r="H9" s="107"/>
      <c r="I9" s="107"/>
    </row>
    <row r="10" spans="1:7" ht="15.75" customHeight="1">
      <c r="A10" s="102" t="s">
        <v>67</v>
      </c>
      <c r="B10" s="103"/>
      <c r="C10" s="101"/>
      <c r="D10" s="103"/>
      <c r="E10" s="101"/>
      <c r="F10" s="103"/>
      <c r="G10" s="101"/>
    </row>
    <row r="11" spans="1:7" ht="15.75" customHeight="1">
      <c r="A11" s="64" t="s">
        <v>113</v>
      </c>
      <c r="B11" s="25">
        <v>2956211</v>
      </c>
      <c r="C11" s="12">
        <f aca="true" t="shared" si="0" ref="C11:C17">(B11*100)/$F11</f>
        <v>100</v>
      </c>
      <c r="D11" s="25">
        <v>0</v>
      </c>
      <c r="E11" s="12">
        <f aca="true" t="shared" si="1" ref="E11:E17">(D11*100)/$F11</f>
        <v>0</v>
      </c>
      <c r="F11" s="25">
        <f>B11+D11</f>
        <v>2956211</v>
      </c>
      <c r="G11" s="12">
        <v>100</v>
      </c>
    </row>
    <row r="12" spans="1:7" ht="15.75" customHeight="1">
      <c r="A12" s="64" t="s">
        <v>114</v>
      </c>
      <c r="B12" s="25">
        <v>1230502</v>
      </c>
      <c r="C12" s="12">
        <f t="shared" si="0"/>
        <v>100</v>
      </c>
      <c r="D12" s="25">
        <v>0</v>
      </c>
      <c r="E12" s="12">
        <f t="shared" si="1"/>
        <v>0</v>
      </c>
      <c r="F12" s="25">
        <f>B12+D12</f>
        <v>1230502</v>
      </c>
      <c r="G12" s="12">
        <v>100</v>
      </c>
    </row>
    <row r="13" spans="1:7" ht="15.75" customHeight="1">
      <c r="A13" s="64" t="s">
        <v>115</v>
      </c>
      <c r="B13" s="25">
        <v>5418447</v>
      </c>
      <c r="C13" s="12">
        <f t="shared" si="0"/>
        <v>100</v>
      </c>
      <c r="D13" s="25">
        <v>0</v>
      </c>
      <c r="E13" s="12">
        <f t="shared" si="1"/>
        <v>0</v>
      </c>
      <c r="F13" s="25">
        <f aca="true" t="shared" si="2" ref="F13:F38">B13+D13</f>
        <v>5418447</v>
      </c>
      <c r="G13" s="12">
        <v>100</v>
      </c>
    </row>
    <row r="14" spans="1:7" ht="15.75" customHeight="1">
      <c r="A14" s="74" t="s">
        <v>138</v>
      </c>
      <c r="B14" s="25">
        <v>1342124</v>
      </c>
      <c r="C14" s="15">
        <f t="shared" si="0"/>
        <v>4.007137898373324</v>
      </c>
      <c r="D14" s="25">
        <v>32151208</v>
      </c>
      <c r="E14" s="15">
        <f t="shared" si="1"/>
        <v>95.99286210162667</v>
      </c>
      <c r="F14" s="25">
        <f t="shared" si="2"/>
        <v>33493332</v>
      </c>
      <c r="G14" s="15">
        <v>100</v>
      </c>
    </row>
    <row r="15" spans="1:9" ht="15.75" customHeight="1">
      <c r="A15" s="64" t="s">
        <v>116</v>
      </c>
      <c r="B15" s="25">
        <v>9264065</v>
      </c>
      <c r="C15" s="15">
        <f t="shared" si="0"/>
        <v>99.67721336143012</v>
      </c>
      <c r="D15" s="25">
        <v>30000</v>
      </c>
      <c r="E15" s="15">
        <f t="shared" si="1"/>
        <v>0.32278663856988304</v>
      </c>
      <c r="F15" s="25">
        <f t="shared" si="2"/>
        <v>9294065</v>
      </c>
      <c r="G15" s="15">
        <v>100</v>
      </c>
      <c r="I15" s="108"/>
    </row>
    <row r="16" spans="1:9" ht="15.75" customHeight="1">
      <c r="A16" s="64" t="s">
        <v>117</v>
      </c>
      <c r="B16" s="25">
        <v>732080</v>
      </c>
      <c r="C16" s="15">
        <f t="shared" si="0"/>
        <v>100</v>
      </c>
      <c r="D16" s="25">
        <v>0</v>
      </c>
      <c r="E16" s="15">
        <f t="shared" si="1"/>
        <v>0</v>
      </c>
      <c r="F16" s="25">
        <f t="shared" si="2"/>
        <v>732080</v>
      </c>
      <c r="G16" s="15">
        <v>100</v>
      </c>
      <c r="I16" s="108"/>
    </row>
    <row r="17" spans="1:9" ht="15.75" customHeight="1">
      <c r="A17" s="64" t="s">
        <v>118</v>
      </c>
      <c r="B17" s="25">
        <v>347507</v>
      </c>
      <c r="C17" s="15">
        <f t="shared" si="0"/>
        <v>100</v>
      </c>
      <c r="D17" s="25">
        <v>0</v>
      </c>
      <c r="E17" s="15">
        <f t="shared" si="1"/>
        <v>0</v>
      </c>
      <c r="F17" s="25">
        <f t="shared" si="2"/>
        <v>347507</v>
      </c>
      <c r="G17" s="15">
        <v>100</v>
      </c>
      <c r="I17" s="108"/>
    </row>
    <row r="18" spans="1:9" ht="15.75" customHeight="1">
      <c r="A18" s="64" t="s">
        <v>119</v>
      </c>
      <c r="B18" s="25">
        <v>7569616</v>
      </c>
      <c r="C18" s="15">
        <f aca="true" t="shared" si="3" ref="C18:C36">(B18*100)/$F18</f>
        <v>99.06816235334027</v>
      </c>
      <c r="D18" s="25">
        <v>71200</v>
      </c>
      <c r="E18" s="15">
        <f aca="true" t="shared" si="4" ref="E18:E38">(D18*100)/$F18</f>
        <v>0.9318376466597285</v>
      </c>
      <c r="F18" s="25">
        <f t="shared" si="2"/>
        <v>7640816</v>
      </c>
      <c r="G18" s="15">
        <v>100</v>
      </c>
      <c r="I18" s="108"/>
    </row>
    <row r="19" spans="1:9" ht="15.75" customHeight="1">
      <c r="A19" s="64" t="s">
        <v>120</v>
      </c>
      <c r="B19" s="25">
        <v>1801162</v>
      </c>
      <c r="C19" s="15">
        <f t="shared" si="3"/>
        <v>44.881367859059765</v>
      </c>
      <c r="D19" s="25">
        <v>2212000</v>
      </c>
      <c r="E19" s="15">
        <f t="shared" si="4"/>
        <v>55.118632140940235</v>
      </c>
      <c r="F19" s="25">
        <f t="shared" si="2"/>
        <v>4013162</v>
      </c>
      <c r="G19" s="15">
        <v>100</v>
      </c>
      <c r="I19" s="108"/>
    </row>
    <row r="20" spans="1:9" s="82" customFormat="1" ht="15.75" customHeight="1">
      <c r="A20" s="65" t="s">
        <v>121</v>
      </c>
      <c r="B20" s="79"/>
      <c r="C20" s="80"/>
      <c r="D20" s="81"/>
      <c r="E20" s="80"/>
      <c r="F20" s="81">
        <f t="shared" si="2"/>
        <v>0</v>
      </c>
      <c r="G20" s="80"/>
      <c r="H20" s="105"/>
      <c r="I20" s="108"/>
    </row>
    <row r="21" spans="1:12" ht="15.75" customHeight="1">
      <c r="A21" s="74" t="s">
        <v>132</v>
      </c>
      <c r="B21" s="25">
        <v>10644756</v>
      </c>
      <c r="C21" s="15">
        <f t="shared" si="3"/>
        <v>21.727574225962684</v>
      </c>
      <c r="D21" s="25">
        <v>38347165</v>
      </c>
      <c r="E21" s="15">
        <f t="shared" si="4"/>
        <v>78.27242577403732</v>
      </c>
      <c r="F21" s="25">
        <f t="shared" si="2"/>
        <v>48991921</v>
      </c>
      <c r="G21" s="15">
        <v>100</v>
      </c>
      <c r="I21" s="108"/>
      <c r="K21" s="105"/>
      <c r="L21" s="105"/>
    </row>
    <row r="22" spans="1:11" ht="15.75" customHeight="1">
      <c r="A22" s="64" t="s">
        <v>122</v>
      </c>
      <c r="B22" s="25">
        <v>2687021</v>
      </c>
      <c r="C22" s="15">
        <f t="shared" si="3"/>
        <v>100</v>
      </c>
      <c r="D22" s="25">
        <v>0</v>
      </c>
      <c r="E22" s="15">
        <f t="shared" si="4"/>
        <v>0</v>
      </c>
      <c r="F22" s="25">
        <f t="shared" si="2"/>
        <v>2687021</v>
      </c>
      <c r="G22" s="15">
        <v>100</v>
      </c>
      <c r="I22" s="108"/>
      <c r="K22" s="105"/>
    </row>
    <row r="23" spans="1:11" ht="15.75" customHeight="1">
      <c r="A23" s="64" t="s">
        <v>150</v>
      </c>
      <c r="B23" s="25">
        <v>50000</v>
      </c>
      <c r="C23" s="15">
        <f t="shared" si="3"/>
        <v>100</v>
      </c>
      <c r="D23" s="25">
        <v>0</v>
      </c>
      <c r="E23" s="15">
        <f t="shared" si="4"/>
        <v>0</v>
      </c>
      <c r="F23" s="25">
        <f t="shared" si="2"/>
        <v>50000</v>
      </c>
      <c r="G23" s="15">
        <v>100</v>
      </c>
      <c r="I23" s="108"/>
      <c r="K23" s="105"/>
    </row>
    <row r="24" spans="1:9" ht="15.75" customHeight="1">
      <c r="A24" s="64" t="s">
        <v>123</v>
      </c>
      <c r="B24" s="25">
        <v>1192547</v>
      </c>
      <c r="C24" s="15">
        <f t="shared" si="3"/>
        <v>100</v>
      </c>
      <c r="D24" s="25">
        <v>0</v>
      </c>
      <c r="E24" s="15">
        <f t="shared" si="4"/>
        <v>0</v>
      </c>
      <c r="F24" s="25">
        <f t="shared" si="2"/>
        <v>1192547</v>
      </c>
      <c r="G24" s="15">
        <v>100</v>
      </c>
      <c r="I24" s="108"/>
    </row>
    <row r="25" spans="1:9" s="82" customFormat="1" ht="15.75" customHeight="1">
      <c r="A25" s="65" t="s">
        <v>124</v>
      </c>
      <c r="B25" s="81">
        <v>0</v>
      </c>
      <c r="C25" s="80">
        <v>0</v>
      </c>
      <c r="D25" s="81">
        <v>0</v>
      </c>
      <c r="E25" s="80">
        <v>0</v>
      </c>
      <c r="F25" s="81">
        <f t="shared" si="2"/>
        <v>0</v>
      </c>
      <c r="G25" s="80"/>
      <c r="H25" s="105"/>
      <c r="I25" s="108"/>
    </row>
    <row r="26" spans="1:10" ht="15.75" customHeight="1">
      <c r="A26" s="74" t="s">
        <v>133</v>
      </c>
      <c r="B26" s="25">
        <v>2055401</v>
      </c>
      <c r="C26" s="15">
        <f t="shared" si="3"/>
        <v>50.96643764760026</v>
      </c>
      <c r="D26" s="25">
        <v>1977451</v>
      </c>
      <c r="E26" s="15">
        <f t="shared" si="4"/>
        <v>49.03356235239974</v>
      </c>
      <c r="F26" s="25">
        <f t="shared" si="2"/>
        <v>4032852</v>
      </c>
      <c r="G26" s="15">
        <v>100</v>
      </c>
      <c r="I26" s="108"/>
      <c r="J26" s="109"/>
    </row>
    <row r="27" spans="1:7" ht="15.75" customHeight="1">
      <c r="A27" s="74" t="s">
        <v>134</v>
      </c>
      <c r="B27" s="25">
        <v>176000</v>
      </c>
      <c r="C27" s="15">
        <f t="shared" si="3"/>
        <v>77.87610619469027</v>
      </c>
      <c r="D27" s="25">
        <v>50000</v>
      </c>
      <c r="E27" s="15">
        <f t="shared" si="4"/>
        <v>22.123893805309734</v>
      </c>
      <c r="F27" s="25">
        <f t="shared" si="2"/>
        <v>226000</v>
      </c>
      <c r="G27" s="15">
        <v>100</v>
      </c>
    </row>
    <row r="28" spans="1:7" ht="15.75" customHeight="1">
      <c r="A28" s="74" t="s">
        <v>135</v>
      </c>
      <c r="B28" s="25">
        <v>33527</v>
      </c>
      <c r="C28" s="15">
        <f t="shared" si="3"/>
        <v>45.910416695194925</v>
      </c>
      <c r="D28" s="25">
        <v>39500</v>
      </c>
      <c r="E28" s="15">
        <f t="shared" si="4"/>
        <v>54.089583304805075</v>
      </c>
      <c r="F28" s="25">
        <f t="shared" si="2"/>
        <v>73027</v>
      </c>
      <c r="G28" s="15">
        <v>100</v>
      </c>
    </row>
    <row r="29" spans="1:7" ht="15.75" customHeight="1">
      <c r="A29" s="64" t="s">
        <v>125</v>
      </c>
      <c r="B29" s="25">
        <v>6756686</v>
      </c>
      <c r="C29" s="15">
        <f t="shared" si="3"/>
        <v>97.82819140757232</v>
      </c>
      <c r="D29" s="25">
        <v>150000</v>
      </c>
      <c r="E29" s="15">
        <f t="shared" si="4"/>
        <v>2.171808592427685</v>
      </c>
      <c r="F29" s="25">
        <f t="shared" si="2"/>
        <v>6906686</v>
      </c>
      <c r="G29" s="15">
        <v>100</v>
      </c>
    </row>
    <row r="30" spans="1:7" ht="15.75" customHeight="1">
      <c r="A30" s="65" t="s">
        <v>126</v>
      </c>
      <c r="B30" s="25">
        <v>4318888</v>
      </c>
      <c r="C30" s="15">
        <f t="shared" si="3"/>
        <v>100</v>
      </c>
      <c r="D30" s="25">
        <v>0</v>
      </c>
      <c r="E30" s="15">
        <f t="shared" si="4"/>
        <v>0</v>
      </c>
      <c r="F30" s="25">
        <f t="shared" si="2"/>
        <v>4318888</v>
      </c>
      <c r="G30" s="15">
        <v>100</v>
      </c>
    </row>
    <row r="31" spans="1:9" ht="15.75" customHeight="1">
      <c r="A31" s="64" t="s">
        <v>127</v>
      </c>
      <c r="B31" s="25">
        <v>5415254</v>
      </c>
      <c r="C31" s="15">
        <f t="shared" si="3"/>
        <v>52.497534234251525</v>
      </c>
      <c r="D31" s="25">
        <v>4900000</v>
      </c>
      <c r="E31" s="15">
        <f t="shared" si="4"/>
        <v>47.502465765748475</v>
      </c>
      <c r="F31" s="25">
        <f t="shared" si="2"/>
        <v>10315254</v>
      </c>
      <c r="G31" s="15">
        <v>100</v>
      </c>
      <c r="I31" s="108"/>
    </row>
    <row r="32" spans="1:7" ht="15.75" customHeight="1">
      <c r="A32" s="74" t="s">
        <v>136</v>
      </c>
      <c r="B32" s="25">
        <v>172740</v>
      </c>
      <c r="C32" s="15">
        <f t="shared" si="3"/>
        <v>100</v>
      </c>
      <c r="D32" s="25">
        <v>0</v>
      </c>
      <c r="E32" s="15">
        <f t="shared" si="4"/>
        <v>0</v>
      </c>
      <c r="F32" s="25">
        <f t="shared" si="2"/>
        <v>172740</v>
      </c>
      <c r="G32" s="15">
        <v>100</v>
      </c>
    </row>
    <row r="33" spans="1:7" ht="15.75" customHeight="1">
      <c r="A33" s="74" t="s">
        <v>137</v>
      </c>
      <c r="B33" s="25">
        <v>17578</v>
      </c>
      <c r="C33" s="15">
        <f t="shared" si="3"/>
        <v>100</v>
      </c>
      <c r="D33" s="25">
        <v>0</v>
      </c>
      <c r="E33" s="15">
        <f t="shared" si="4"/>
        <v>0</v>
      </c>
      <c r="F33" s="25">
        <v>17578</v>
      </c>
      <c r="G33" s="15">
        <v>100</v>
      </c>
    </row>
    <row r="34" spans="1:9" ht="15.75" customHeight="1">
      <c r="A34" s="64" t="s">
        <v>128</v>
      </c>
      <c r="B34" s="25">
        <v>602122</v>
      </c>
      <c r="C34" s="15">
        <f t="shared" si="3"/>
        <v>100</v>
      </c>
      <c r="D34" s="25"/>
      <c r="E34" s="15">
        <f t="shared" si="4"/>
        <v>0</v>
      </c>
      <c r="F34" s="25">
        <f t="shared" si="2"/>
        <v>602122</v>
      </c>
      <c r="G34" s="15">
        <v>100</v>
      </c>
      <c r="I34" s="108"/>
    </row>
    <row r="35" spans="1:9" ht="15.75" customHeight="1">
      <c r="A35" s="64" t="s">
        <v>129</v>
      </c>
      <c r="B35" s="25">
        <v>3814925</v>
      </c>
      <c r="C35" s="15">
        <f t="shared" si="3"/>
        <v>99.34894561742742</v>
      </c>
      <c r="D35" s="25">
        <v>25000</v>
      </c>
      <c r="E35" s="15">
        <f t="shared" si="4"/>
        <v>0.6510543825725763</v>
      </c>
      <c r="F35" s="25">
        <f t="shared" si="2"/>
        <v>3839925</v>
      </c>
      <c r="G35" s="15">
        <v>100</v>
      </c>
      <c r="I35" s="108"/>
    </row>
    <row r="36" spans="1:9" ht="15.75" customHeight="1">
      <c r="A36" s="64" t="s">
        <v>130</v>
      </c>
      <c r="B36" s="25">
        <v>5476921</v>
      </c>
      <c r="C36" s="71">
        <f t="shared" si="3"/>
        <v>12.64561805466583</v>
      </c>
      <c r="D36" s="25">
        <v>37833900</v>
      </c>
      <c r="E36" s="15">
        <f t="shared" si="4"/>
        <v>87.35438194533417</v>
      </c>
      <c r="F36" s="25">
        <f t="shared" si="2"/>
        <v>43310821</v>
      </c>
      <c r="G36" s="15">
        <v>100</v>
      </c>
      <c r="I36" s="108"/>
    </row>
    <row r="37" spans="1:7" ht="15.75" customHeight="1">
      <c r="A37" s="72" t="s">
        <v>131</v>
      </c>
      <c r="B37" s="73">
        <v>100000</v>
      </c>
      <c r="C37" s="68">
        <f>(B37*100)/$F37</f>
        <v>100</v>
      </c>
      <c r="D37" s="69">
        <v>0</v>
      </c>
      <c r="E37" s="70">
        <f t="shared" si="4"/>
        <v>0</v>
      </c>
      <c r="F37" s="25">
        <f t="shared" si="2"/>
        <v>100000</v>
      </c>
      <c r="G37" s="70">
        <v>100</v>
      </c>
    </row>
    <row r="38" spans="1:7" ht="15.75" customHeight="1">
      <c r="A38" s="27" t="s">
        <v>29</v>
      </c>
      <c r="B38" s="26">
        <f>SUM(B9:B37)</f>
        <v>81712576</v>
      </c>
      <c r="C38" s="66">
        <f>(B38*100)/$F38</f>
        <v>40.95868471177945</v>
      </c>
      <c r="D38" s="26">
        <f>SUM(D9:D37)</f>
        <v>117787424</v>
      </c>
      <c r="E38" s="77">
        <f t="shared" si="4"/>
        <v>59.04131528822055</v>
      </c>
      <c r="F38" s="78">
        <f t="shared" si="2"/>
        <v>199500000</v>
      </c>
      <c r="G38" s="67">
        <v>100</v>
      </c>
    </row>
    <row r="39" ht="12.75">
      <c r="F39" s="28"/>
    </row>
    <row r="40" spans="4:6" ht="15.75">
      <c r="D40" s="104"/>
      <c r="F40" s="28"/>
    </row>
    <row r="42" ht="12.75">
      <c r="D42" s="55"/>
    </row>
    <row r="43" ht="12.75">
      <c r="D43" s="55"/>
    </row>
  </sheetData>
  <sheetProtection/>
  <mergeCells count="2">
    <mergeCell ref="A5:G5"/>
    <mergeCell ref="A6:G6"/>
  </mergeCells>
  <printOptions horizontalCentered="1" verticalCentered="1"/>
  <pageMargins left="0.7874015748031497" right="0.3937007874015748" top="0.3937007874015748" bottom="0.3937007874015748" header="0.5118110236220472" footer="0.5118110236220472"/>
  <pageSetup horizontalDpi="300" verticalDpi="3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7"/>
  <sheetViews>
    <sheetView zoomScalePageLayoutView="0" workbookViewId="0" topLeftCell="A4">
      <selection activeCell="B18" sqref="B18"/>
    </sheetView>
  </sheetViews>
  <sheetFormatPr defaultColWidth="11.7109375" defaultRowHeight="12.75"/>
  <cols>
    <col min="1" max="1" width="41.140625" style="0" customWidth="1"/>
    <col min="2" max="2" width="22.421875" style="0" customWidth="1"/>
    <col min="3" max="3" width="39.57421875" style="0" customWidth="1"/>
    <col min="4" max="4" width="23.28125" style="0" customWidth="1"/>
  </cols>
  <sheetData>
    <row r="2" ht="14.25">
      <c r="A2" s="2" t="s">
        <v>68</v>
      </c>
    </row>
    <row r="3" ht="14.25">
      <c r="A3" s="2" t="s">
        <v>69</v>
      </c>
    </row>
    <row r="5" spans="1:4" ht="15.75">
      <c r="A5" s="141" t="s">
        <v>108</v>
      </c>
      <c r="B5" s="141"/>
      <c r="C5" s="141"/>
      <c r="D5" s="141"/>
    </row>
    <row r="7" spans="1:4" ht="13.5" thickBot="1">
      <c r="A7" s="142" t="s">
        <v>144</v>
      </c>
      <c r="B7" s="143"/>
      <c r="C7" s="143"/>
      <c r="D7" s="144"/>
    </row>
    <row r="8" spans="1:4" ht="19.5" customHeight="1" thickBot="1">
      <c r="A8" s="145"/>
      <c r="B8" s="146"/>
      <c r="C8" s="146"/>
      <c r="D8" s="147"/>
    </row>
    <row r="9" spans="1:4" ht="28.5" customHeight="1" thickBot="1">
      <c r="A9" s="29" t="s">
        <v>70</v>
      </c>
      <c r="B9" s="30" t="s">
        <v>71</v>
      </c>
      <c r="C9" s="31" t="s">
        <v>72</v>
      </c>
      <c r="D9" s="30" t="s">
        <v>71</v>
      </c>
    </row>
    <row r="10" spans="1:4" ht="27.75" customHeight="1">
      <c r="A10" s="32" t="s">
        <v>73</v>
      </c>
      <c r="B10" s="33">
        <v>199500000</v>
      </c>
      <c r="C10" s="34" t="s">
        <v>73</v>
      </c>
      <c r="D10" s="36">
        <f>B10</f>
        <v>199500000</v>
      </c>
    </row>
    <row r="11" spans="1:4" ht="27.75" customHeight="1">
      <c r="A11" s="35" t="s">
        <v>74</v>
      </c>
      <c r="B11" s="36">
        <v>180674625</v>
      </c>
      <c r="C11" s="37" t="s">
        <v>75</v>
      </c>
      <c r="D11" s="36">
        <f>B11</f>
        <v>180674625</v>
      </c>
    </row>
    <row r="12" spans="1:4" ht="27.75" customHeight="1">
      <c r="A12" s="38" t="s">
        <v>76</v>
      </c>
      <c r="B12" s="36">
        <v>199500000</v>
      </c>
      <c r="C12" s="39" t="s">
        <v>77</v>
      </c>
      <c r="D12" s="36">
        <f>B12</f>
        <v>199500000</v>
      </c>
    </row>
    <row r="13" spans="1:4" ht="27.75" customHeight="1">
      <c r="A13" s="35" t="s">
        <v>78</v>
      </c>
      <c r="B13" s="111">
        <v>198022808</v>
      </c>
      <c r="C13" s="112" t="s">
        <v>79</v>
      </c>
      <c r="D13" s="111">
        <f>B13</f>
        <v>198022808</v>
      </c>
    </row>
    <row r="14" spans="1:4" ht="27.75" customHeight="1">
      <c r="A14" s="40" t="s">
        <v>80</v>
      </c>
      <c r="B14" s="111">
        <f>B11-B13</f>
        <v>-17348183</v>
      </c>
      <c r="C14" s="113" t="s">
        <v>80</v>
      </c>
      <c r="D14" s="111">
        <f>D11-D13</f>
        <v>-17348183</v>
      </c>
    </row>
    <row r="15" spans="1:4" ht="27.75" customHeight="1">
      <c r="A15" s="40" t="s">
        <v>81</v>
      </c>
      <c r="B15" s="111">
        <v>3000000</v>
      </c>
      <c r="C15" s="113" t="s">
        <v>82</v>
      </c>
      <c r="D15" s="111">
        <f>B15</f>
        <v>3000000</v>
      </c>
    </row>
    <row r="16" spans="1:4" ht="27.75" customHeight="1">
      <c r="A16" s="40" t="s">
        <v>83</v>
      </c>
      <c r="B16" s="111">
        <v>1407192</v>
      </c>
      <c r="C16" s="113" t="s">
        <v>83</v>
      </c>
      <c r="D16" s="111">
        <f>B16</f>
        <v>1407192</v>
      </c>
    </row>
    <row r="17" spans="1:4" ht="27.75" customHeight="1" thickBot="1">
      <c r="A17" s="41" t="s">
        <v>84</v>
      </c>
      <c r="B17" s="114">
        <v>-13400000</v>
      </c>
      <c r="C17" s="115" t="s">
        <v>84</v>
      </c>
      <c r="D17" s="114">
        <f>B17</f>
        <v>-13400000</v>
      </c>
    </row>
  </sheetData>
  <sheetProtection/>
  <mergeCells count="2">
    <mergeCell ref="A5:D5"/>
    <mergeCell ref="A7:D8"/>
  </mergeCells>
  <printOptions/>
  <pageMargins left="0.7875" right="0.7875" top="0.7875" bottom="0.7875" header="0.5118055555555556" footer="0.5118055555555556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0">
      <selection activeCell="F23" sqref="F23"/>
    </sheetView>
  </sheetViews>
  <sheetFormatPr defaultColWidth="11.7109375" defaultRowHeight="12.75"/>
  <cols>
    <col min="1" max="1" width="39.57421875" style="0" customWidth="1"/>
    <col min="2" max="2" width="15.7109375" style="0" customWidth="1"/>
    <col min="3" max="3" width="10.8515625" style="0" customWidth="1"/>
    <col min="4" max="4" width="20.7109375" style="0" customWidth="1"/>
  </cols>
  <sheetData>
    <row r="2" ht="14.25">
      <c r="A2" s="42" t="s">
        <v>85</v>
      </c>
    </row>
    <row r="3" ht="12.75">
      <c r="A3" t="s">
        <v>86</v>
      </c>
    </row>
    <row r="4" spans="4:5" ht="12.75">
      <c r="D4" s="43"/>
      <c r="E4" s="44"/>
    </row>
    <row r="5" spans="4:5" ht="12.75">
      <c r="D5" s="43"/>
      <c r="E5" s="44"/>
    </row>
    <row r="6" spans="1:5" ht="15.75">
      <c r="A6" s="150" t="s">
        <v>87</v>
      </c>
      <c r="B6" s="150"/>
      <c r="C6" s="150"/>
      <c r="D6" s="150"/>
      <c r="E6" s="44"/>
    </row>
    <row r="7" spans="1:5" ht="15">
      <c r="A7" s="45"/>
      <c r="B7" s="45"/>
      <c r="C7" s="45"/>
      <c r="D7" s="43"/>
      <c r="E7" s="44"/>
    </row>
    <row r="8" spans="1:4" ht="31.5" customHeight="1">
      <c r="A8" s="148" t="s">
        <v>145</v>
      </c>
      <c r="B8" s="148"/>
      <c r="C8" s="148"/>
      <c r="D8" s="148"/>
    </row>
    <row r="9" spans="1:3" ht="15">
      <c r="A9" s="45"/>
      <c r="B9" s="45"/>
      <c r="C9" s="45"/>
    </row>
    <row r="10" spans="1:3" ht="15">
      <c r="A10" s="45"/>
      <c r="B10" s="45"/>
      <c r="C10" s="45"/>
    </row>
    <row r="11" spans="1:4" ht="21" customHeight="1">
      <c r="A11" s="46" t="s">
        <v>88</v>
      </c>
      <c r="B11" s="46"/>
      <c r="C11" s="46"/>
      <c r="D11" s="46">
        <v>2018</v>
      </c>
    </row>
    <row r="12" spans="1:4" ht="15">
      <c r="A12" s="45"/>
      <c r="B12" s="45"/>
      <c r="C12" s="45"/>
      <c r="D12" s="45"/>
    </row>
    <row r="13" spans="1:4" ht="15.75">
      <c r="A13" s="47" t="s">
        <v>151</v>
      </c>
      <c r="B13" s="45"/>
      <c r="C13" s="48"/>
      <c r="D13" s="110">
        <v>9139199.62</v>
      </c>
    </row>
    <row r="14" spans="1:4" ht="15">
      <c r="A14" s="45"/>
      <c r="B14" s="45"/>
      <c r="C14" s="48"/>
      <c r="D14" s="48"/>
    </row>
    <row r="15" spans="1:4" ht="15.75">
      <c r="A15" s="47" t="s">
        <v>89</v>
      </c>
      <c r="B15" s="45"/>
      <c r="C15" s="48"/>
      <c r="D15" s="48">
        <v>197700000</v>
      </c>
    </row>
    <row r="16" spans="1:4" ht="15">
      <c r="A16" s="45"/>
      <c r="B16" s="45"/>
      <c r="C16" s="48"/>
      <c r="D16" s="48"/>
    </row>
    <row r="17" spans="1:4" ht="15.75">
      <c r="A17" s="47" t="s">
        <v>90</v>
      </c>
      <c r="B17" s="45"/>
      <c r="C17" s="48"/>
      <c r="D17" s="50">
        <f>D13+D15</f>
        <v>206839199.62</v>
      </c>
    </row>
    <row r="18" spans="1:4" ht="15">
      <c r="A18" s="45"/>
      <c r="B18" s="45"/>
      <c r="C18" s="48"/>
      <c r="D18" s="48"/>
    </row>
    <row r="19" spans="1:4" ht="15.75">
      <c r="A19" s="47" t="s">
        <v>107</v>
      </c>
      <c r="B19" s="45"/>
      <c r="C19" s="48"/>
      <c r="D19" s="48">
        <v>522500</v>
      </c>
    </row>
    <row r="20" spans="1:4" ht="15">
      <c r="A20" s="45"/>
      <c r="B20" s="45"/>
      <c r="C20" s="48"/>
      <c r="D20" s="48"/>
    </row>
    <row r="21" spans="1:4" ht="15.75">
      <c r="A21" s="47" t="s">
        <v>91</v>
      </c>
      <c r="B21" s="45"/>
      <c r="C21" s="48"/>
      <c r="D21" s="48">
        <v>522500</v>
      </c>
    </row>
    <row r="22" spans="1:4" ht="15">
      <c r="A22" s="45"/>
      <c r="B22" s="45"/>
      <c r="C22" s="48"/>
      <c r="D22" s="48"/>
    </row>
    <row r="23" spans="1:4" ht="15.75">
      <c r="A23" s="47" t="s">
        <v>92</v>
      </c>
      <c r="B23" s="47"/>
      <c r="C23" s="49"/>
      <c r="D23" s="49">
        <f>D21/D15</f>
        <v>0.002642893272635306</v>
      </c>
    </row>
    <row r="24" spans="1:4" ht="15.75">
      <c r="A24" s="47"/>
      <c r="B24" s="47"/>
      <c r="C24" s="50"/>
      <c r="D24" s="50"/>
    </row>
    <row r="25" spans="1:4" ht="15.75">
      <c r="A25" s="47" t="s">
        <v>93</v>
      </c>
      <c r="B25" s="47"/>
      <c r="C25" s="49"/>
      <c r="D25" s="49">
        <f>D21/D17</f>
        <v>0.0025261169109140067</v>
      </c>
    </row>
    <row r="26" spans="1:4" ht="15">
      <c r="A26" s="45"/>
      <c r="B26" s="45"/>
      <c r="C26" s="45"/>
      <c r="D26" s="45"/>
    </row>
    <row r="27" spans="1:4" ht="15">
      <c r="A27" s="45"/>
      <c r="B27" s="45"/>
      <c r="C27" s="45"/>
      <c r="D27" s="45"/>
    </row>
    <row r="28" spans="1:4" ht="57" customHeight="1">
      <c r="A28" s="149" t="s">
        <v>94</v>
      </c>
      <c r="B28" s="149"/>
      <c r="C28" s="149"/>
      <c r="D28" s="149"/>
    </row>
  </sheetData>
  <sheetProtection/>
  <mergeCells count="3">
    <mergeCell ref="A8:D8"/>
    <mergeCell ref="A28:D28"/>
    <mergeCell ref="A6:D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0">
      <selection activeCell="D25" sqref="D25"/>
    </sheetView>
  </sheetViews>
  <sheetFormatPr defaultColWidth="9.00390625" defaultRowHeight="12.75"/>
  <cols>
    <col min="1" max="1" width="43.421875" style="1" customWidth="1"/>
    <col min="2" max="2" width="16.71093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9.7109375" style="1" customWidth="1"/>
    <col min="7" max="8" width="9.00390625" style="1" customWidth="1"/>
    <col min="9" max="9" width="22.421875" style="1" customWidth="1"/>
    <col min="10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7" spans="1:7" ht="15">
      <c r="A7" s="151"/>
      <c r="B7" s="151"/>
      <c r="C7" s="151"/>
      <c r="D7" s="151"/>
      <c r="E7" s="151"/>
      <c r="F7" s="151"/>
      <c r="G7" s="151"/>
    </row>
    <row r="8" spans="1:7" ht="15">
      <c r="A8" s="51"/>
      <c r="B8" s="51"/>
      <c r="C8" s="51"/>
      <c r="D8" s="51"/>
      <c r="E8" s="51"/>
      <c r="F8" s="51"/>
      <c r="G8" s="51"/>
    </row>
    <row r="9" spans="1:7" ht="12.75">
      <c r="A9" s="136" t="s">
        <v>95</v>
      </c>
      <c r="B9" s="136"/>
      <c r="C9" s="136"/>
      <c r="D9" s="136"/>
      <c r="E9" s="136"/>
      <c r="F9" s="136"/>
      <c r="G9" s="136"/>
    </row>
    <row r="10" spans="1:7" ht="12.75">
      <c r="A10" s="136" t="s">
        <v>146</v>
      </c>
      <c r="B10" s="136"/>
      <c r="C10" s="136"/>
      <c r="D10" s="136"/>
      <c r="E10" s="136"/>
      <c r="F10" s="136"/>
      <c r="G10" s="136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132">
        <v>1</v>
      </c>
      <c r="B12" s="132"/>
      <c r="C12" s="132"/>
      <c r="D12" s="132"/>
      <c r="E12" s="132"/>
      <c r="F12" s="132"/>
      <c r="G12" s="132"/>
    </row>
    <row r="13" spans="1:7" ht="44.25" customHeight="1">
      <c r="A13" s="9" t="s">
        <v>15</v>
      </c>
      <c r="B13" s="10" t="s">
        <v>110</v>
      </c>
      <c r="C13" s="10" t="s">
        <v>16</v>
      </c>
      <c r="D13" s="10" t="s">
        <v>111</v>
      </c>
      <c r="E13" s="10" t="s">
        <v>16</v>
      </c>
      <c r="F13" s="10" t="s">
        <v>17</v>
      </c>
      <c r="G13" s="10" t="s">
        <v>16</v>
      </c>
    </row>
    <row r="14" spans="1:7" s="13" customFormat="1" ht="24" customHeight="1">
      <c r="A14" s="11" t="s">
        <v>96</v>
      </c>
      <c r="B14" s="12">
        <f>B15+B16+B17</f>
        <v>67460858</v>
      </c>
      <c r="C14" s="12">
        <f aca="true" t="shared" si="0" ref="C14:C22">(B14*100)/$F14</f>
        <v>59.86784443482572</v>
      </c>
      <c r="D14" s="12">
        <f>D15+D16</f>
        <v>45222100</v>
      </c>
      <c r="E14" s="12">
        <f aca="true" t="shared" si="1" ref="E14:E22">(D14*100)/$F14</f>
        <v>40.13215556517428</v>
      </c>
      <c r="F14" s="12">
        <f aca="true" t="shared" si="2" ref="F14:F22">B14+D14</f>
        <v>112682958</v>
      </c>
      <c r="G14" s="12">
        <v>100</v>
      </c>
    </row>
    <row r="15" spans="1:9" s="13" customFormat="1" ht="24" customHeight="1">
      <c r="A15" s="11" t="s">
        <v>97</v>
      </c>
      <c r="B15" s="15">
        <v>67360858</v>
      </c>
      <c r="C15" s="15">
        <f t="shared" si="0"/>
        <v>59.832197693721994</v>
      </c>
      <c r="D15" s="15">
        <v>45222100</v>
      </c>
      <c r="E15" s="15">
        <f t="shared" si="1"/>
        <v>40.167802306278006</v>
      </c>
      <c r="F15" s="12">
        <f t="shared" si="2"/>
        <v>112582958</v>
      </c>
      <c r="G15" s="12">
        <v>100</v>
      </c>
      <c r="I15" s="56"/>
    </row>
    <row r="16" spans="1:7" s="13" customFormat="1" ht="24" customHeight="1">
      <c r="A16" s="11" t="s">
        <v>98</v>
      </c>
      <c r="B16" s="15"/>
      <c r="C16" s="15" t="e">
        <f t="shared" si="0"/>
        <v>#DIV/0!</v>
      </c>
      <c r="D16" s="15"/>
      <c r="E16" s="15" t="e">
        <f t="shared" si="1"/>
        <v>#DIV/0!</v>
      </c>
      <c r="F16" s="12">
        <f t="shared" si="2"/>
        <v>0</v>
      </c>
      <c r="G16" s="12">
        <v>100</v>
      </c>
    </row>
    <row r="17" spans="1:7" s="13" customFormat="1" ht="24" customHeight="1">
      <c r="A17" s="11" t="s">
        <v>99</v>
      </c>
      <c r="B17" s="12">
        <v>100000</v>
      </c>
      <c r="C17" s="15">
        <f t="shared" si="0"/>
        <v>100</v>
      </c>
      <c r="D17" s="15">
        <v>0</v>
      </c>
      <c r="E17" s="15">
        <f t="shared" si="1"/>
        <v>0</v>
      </c>
      <c r="F17" s="12">
        <f t="shared" si="2"/>
        <v>100000</v>
      </c>
      <c r="G17" s="12">
        <v>100</v>
      </c>
    </row>
    <row r="18" spans="1:7" s="13" customFormat="1" ht="24" customHeight="1">
      <c r="A18" s="11" t="s">
        <v>100</v>
      </c>
      <c r="B18" s="12">
        <f>B19+B20</f>
        <v>14251718</v>
      </c>
      <c r="C18" s="12">
        <f t="shared" si="0"/>
        <v>16.415806933389874</v>
      </c>
      <c r="D18" s="12">
        <f>D19+D20+D21</f>
        <v>72565324</v>
      </c>
      <c r="E18" s="12">
        <f t="shared" si="1"/>
        <v>83.58419306661013</v>
      </c>
      <c r="F18" s="12">
        <f t="shared" si="2"/>
        <v>86817042</v>
      </c>
      <c r="G18" s="12">
        <v>100</v>
      </c>
    </row>
    <row r="19" spans="1:7" s="13" customFormat="1" ht="24" customHeight="1">
      <c r="A19" s="11" t="s">
        <v>97</v>
      </c>
      <c r="B19" s="15">
        <v>14251718</v>
      </c>
      <c r="C19" s="15">
        <f t="shared" si="0"/>
        <v>20.67498698068046</v>
      </c>
      <c r="D19" s="15">
        <v>54680456</v>
      </c>
      <c r="E19" s="15">
        <f t="shared" si="1"/>
        <v>79.32501301931954</v>
      </c>
      <c r="F19" s="12">
        <f t="shared" si="2"/>
        <v>68932174</v>
      </c>
      <c r="G19" s="12">
        <v>100</v>
      </c>
    </row>
    <row r="20" spans="1:7" s="13" customFormat="1" ht="24" customHeight="1">
      <c r="A20" s="11" t="s">
        <v>98</v>
      </c>
      <c r="B20" s="15"/>
      <c r="C20" s="15" t="e">
        <f t="shared" si="0"/>
        <v>#DIV/0!</v>
      </c>
      <c r="D20" s="15"/>
      <c r="E20" s="15" t="e">
        <f t="shared" si="1"/>
        <v>#DIV/0!</v>
      </c>
      <c r="F20" s="12">
        <f t="shared" si="2"/>
        <v>0</v>
      </c>
      <c r="G20" s="12">
        <v>100</v>
      </c>
    </row>
    <row r="21" spans="1:7" s="13" customFormat="1" ht="24" customHeight="1">
      <c r="A21" s="11" t="s">
        <v>101</v>
      </c>
      <c r="B21" s="15">
        <v>0</v>
      </c>
      <c r="C21" s="15">
        <f t="shared" si="0"/>
        <v>0</v>
      </c>
      <c r="D21" s="12">
        <v>17884868</v>
      </c>
      <c r="E21" s="15">
        <f t="shared" si="1"/>
        <v>100</v>
      </c>
      <c r="F21" s="12">
        <f t="shared" si="2"/>
        <v>17884868</v>
      </c>
      <c r="G21" s="12"/>
    </row>
    <row r="22" spans="1:7" s="13" customFormat="1" ht="24" customHeight="1">
      <c r="A22" s="18" t="s">
        <v>29</v>
      </c>
      <c r="B22" s="19">
        <f>SUM(B14+B18)</f>
        <v>81712576</v>
      </c>
      <c r="C22" s="20">
        <f t="shared" si="0"/>
        <v>40.95868471177945</v>
      </c>
      <c r="D22" s="20">
        <f>SUM(D14+D18)</f>
        <v>117787424</v>
      </c>
      <c r="E22" s="20">
        <f t="shared" si="1"/>
        <v>59.04131528822055</v>
      </c>
      <c r="F22" s="20">
        <f t="shared" si="2"/>
        <v>199500000</v>
      </c>
      <c r="G22" s="20">
        <v>100</v>
      </c>
    </row>
  </sheetData>
  <sheetProtection/>
  <mergeCells count="4">
    <mergeCell ref="A7:G7"/>
    <mergeCell ref="A9:G9"/>
    <mergeCell ref="A10:G10"/>
    <mergeCell ref="A12:G12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8">
      <selection activeCell="D22" sqref="D22"/>
    </sheetView>
  </sheetViews>
  <sheetFormatPr defaultColWidth="9.00390625" defaultRowHeight="12.75"/>
  <cols>
    <col min="1" max="1" width="55.140625" style="1" customWidth="1"/>
    <col min="2" max="2" width="16.71093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8" width="9.00390625" style="1" customWidth="1"/>
    <col min="9" max="9" width="17.28125" style="1" customWidth="1"/>
    <col min="10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7" spans="1:7" ht="15">
      <c r="A7" s="151"/>
      <c r="B7" s="151"/>
      <c r="C7" s="151"/>
      <c r="D7" s="151"/>
      <c r="E7" s="151"/>
      <c r="F7" s="151"/>
      <c r="G7" s="151"/>
    </row>
    <row r="8" spans="1:7" ht="15">
      <c r="A8" s="51"/>
      <c r="B8" s="51"/>
      <c r="C8" s="51"/>
      <c r="D8" s="51"/>
      <c r="E8" s="51"/>
      <c r="F8" s="51"/>
      <c r="G8" s="51"/>
    </row>
    <row r="9" spans="1:7" ht="14.25">
      <c r="A9" s="152" t="s">
        <v>102</v>
      </c>
      <c r="B9" s="152"/>
      <c r="C9" s="152"/>
      <c r="D9" s="152"/>
      <c r="E9" s="152"/>
      <c r="F9" s="152"/>
      <c r="G9" s="152"/>
    </row>
    <row r="10" spans="1:7" ht="14.25">
      <c r="A10" s="152" t="s">
        <v>146</v>
      </c>
      <c r="B10" s="152"/>
      <c r="C10" s="152"/>
      <c r="D10" s="152"/>
      <c r="E10" s="152"/>
      <c r="F10" s="152"/>
      <c r="G10" s="152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132">
        <v>1</v>
      </c>
      <c r="B12" s="132"/>
      <c r="C12" s="132"/>
      <c r="D12" s="132"/>
      <c r="E12" s="132"/>
      <c r="F12" s="132"/>
      <c r="G12" s="132"/>
    </row>
    <row r="13" spans="1:7" ht="44.25" customHeight="1">
      <c r="A13" s="9" t="s">
        <v>15</v>
      </c>
      <c r="B13" s="10" t="s">
        <v>110</v>
      </c>
      <c r="C13" s="10" t="s">
        <v>16</v>
      </c>
      <c r="D13" s="10" t="s">
        <v>111</v>
      </c>
      <c r="E13" s="10" t="s">
        <v>16</v>
      </c>
      <c r="F13" s="10" t="s">
        <v>17</v>
      </c>
      <c r="G13" s="10" t="s">
        <v>16</v>
      </c>
    </row>
    <row r="14" spans="1:7" s="13" customFormat="1" ht="24" customHeight="1">
      <c r="A14" s="11" t="s">
        <v>96</v>
      </c>
      <c r="B14" s="12">
        <f>B15+B16+B17</f>
        <v>81712576</v>
      </c>
      <c r="C14" s="15">
        <f aca="true" t="shared" si="0" ref="C14:C22">(B14*100)/$F14</f>
        <v>54.370197378554145</v>
      </c>
      <c r="D14" s="12">
        <f>D15+D17+D16</f>
        <v>68576700</v>
      </c>
      <c r="E14" s="15">
        <f>(D14*100)/$F14</f>
        <v>45.629802621445855</v>
      </c>
      <c r="F14" s="12">
        <f>B14+D14</f>
        <v>150289276</v>
      </c>
      <c r="G14" s="12">
        <v>100</v>
      </c>
    </row>
    <row r="15" spans="1:9" s="13" customFormat="1" ht="24" customHeight="1">
      <c r="A15" s="11" t="s">
        <v>103</v>
      </c>
      <c r="B15" s="15">
        <v>81712576</v>
      </c>
      <c r="C15" s="15">
        <f t="shared" si="0"/>
        <v>50.591236955196734</v>
      </c>
      <c r="D15" s="15">
        <v>79802700</v>
      </c>
      <c r="E15" s="15">
        <f>(D15*100)/$F15</f>
        <v>49.408763044803266</v>
      </c>
      <c r="F15" s="52">
        <f>B15+D15</f>
        <v>161515276</v>
      </c>
      <c r="G15" s="12">
        <v>100</v>
      </c>
      <c r="I15" s="56"/>
    </row>
    <row r="16" spans="1:7" s="13" customFormat="1" ht="24" customHeight="1">
      <c r="A16" s="11" t="s">
        <v>104</v>
      </c>
      <c r="B16" s="63">
        <v>0</v>
      </c>
      <c r="C16" s="12">
        <f t="shared" si="0"/>
        <v>0</v>
      </c>
      <c r="D16" s="57">
        <v>-17168000</v>
      </c>
      <c r="E16" s="12"/>
      <c r="F16" s="61">
        <f>D16+B16</f>
        <v>-17168000</v>
      </c>
      <c r="G16" s="12">
        <v>100</v>
      </c>
    </row>
    <row r="17" spans="1:9" s="13" customFormat="1" ht="24" customHeight="1">
      <c r="A17" s="11" t="s">
        <v>105</v>
      </c>
      <c r="B17" s="15">
        <v>0</v>
      </c>
      <c r="C17" s="15">
        <f t="shared" si="0"/>
        <v>0</v>
      </c>
      <c r="D17" s="15">
        <v>5942000</v>
      </c>
      <c r="E17" s="15">
        <f aca="true" t="shared" si="1" ref="E17:E22">(D17*100)/$F17</f>
        <v>100</v>
      </c>
      <c r="F17" s="52">
        <f>B17+D17</f>
        <v>5942000</v>
      </c>
      <c r="G17" s="12">
        <v>100</v>
      </c>
      <c r="I17" s="56"/>
    </row>
    <row r="18" spans="1:9" s="13" customFormat="1" ht="24" customHeight="1">
      <c r="A18" s="11" t="s">
        <v>100</v>
      </c>
      <c r="B18" s="12">
        <f>B19+B21</f>
        <v>0</v>
      </c>
      <c r="C18" s="15">
        <f t="shared" si="0"/>
        <v>0</v>
      </c>
      <c r="D18" s="12">
        <f>D19+D21+D20</f>
        <v>49210724</v>
      </c>
      <c r="E18" s="15">
        <f t="shared" si="1"/>
        <v>100</v>
      </c>
      <c r="F18" s="12">
        <f>B18+D18</f>
        <v>49210724</v>
      </c>
      <c r="G18" s="12">
        <v>100</v>
      </c>
      <c r="I18" s="56"/>
    </row>
    <row r="19" spans="1:9" s="13" customFormat="1" ht="24" customHeight="1">
      <c r="A19" s="11" t="s">
        <v>103</v>
      </c>
      <c r="B19" s="15">
        <v>0</v>
      </c>
      <c r="C19" s="15">
        <f t="shared" si="0"/>
        <v>0</v>
      </c>
      <c r="D19" s="15">
        <v>39151120</v>
      </c>
      <c r="E19" s="15">
        <f t="shared" si="1"/>
        <v>100</v>
      </c>
      <c r="F19" s="52">
        <f>B19+D19</f>
        <v>39151120</v>
      </c>
      <c r="G19" s="12">
        <v>100</v>
      </c>
      <c r="I19" s="56"/>
    </row>
    <row r="20" spans="1:9" s="13" customFormat="1" ht="24" customHeight="1">
      <c r="A20" s="11" t="s">
        <v>106</v>
      </c>
      <c r="B20" s="12">
        <v>0</v>
      </c>
      <c r="C20" s="12">
        <f t="shared" si="0"/>
        <v>0</v>
      </c>
      <c r="D20" s="12">
        <v>8582153</v>
      </c>
      <c r="E20" s="12">
        <f t="shared" si="1"/>
        <v>100</v>
      </c>
      <c r="F20" s="53">
        <f>B20+D20</f>
        <v>8582153</v>
      </c>
      <c r="G20" s="12">
        <v>100</v>
      </c>
      <c r="I20" s="56"/>
    </row>
    <row r="21" spans="1:9" s="13" customFormat="1" ht="24" customHeight="1">
      <c r="A21" s="11" t="s">
        <v>105</v>
      </c>
      <c r="B21" s="15">
        <v>0</v>
      </c>
      <c r="C21" s="15">
        <v>0</v>
      </c>
      <c r="D21" s="15">
        <v>1477451</v>
      </c>
      <c r="E21" s="15">
        <v>0</v>
      </c>
      <c r="F21" s="52">
        <f>B21+D21</f>
        <v>1477451</v>
      </c>
      <c r="G21" s="12">
        <v>100</v>
      </c>
      <c r="I21" s="56"/>
    </row>
    <row r="22" spans="1:7" s="13" customFormat="1" ht="24" customHeight="1">
      <c r="A22" s="18" t="s">
        <v>29</v>
      </c>
      <c r="B22" s="19">
        <f>B14</f>
        <v>81712576</v>
      </c>
      <c r="C22" s="20">
        <f t="shared" si="0"/>
        <v>40.95868471177945</v>
      </c>
      <c r="D22" s="20">
        <f>SUM(D14+D18)</f>
        <v>117787424</v>
      </c>
      <c r="E22" s="20">
        <f t="shared" si="1"/>
        <v>59.04131528822055</v>
      </c>
      <c r="F22" s="20">
        <f>F14+F18</f>
        <v>199500000</v>
      </c>
      <c r="G22" s="20">
        <v>100</v>
      </c>
    </row>
    <row r="24" ht="12.75">
      <c r="F24" s="55"/>
    </row>
  </sheetData>
  <sheetProtection/>
  <mergeCells count="4">
    <mergeCell ref="A7:G7"/>
    <mergeCell ref="A9:G9"/>
    <mergeCell ref="A10:G10"/>
    <mergeCell ref="A12:G12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NoteFazenda</dc:creator>
  <cp:keywords/>
  <dc:description/>
  <cp:lastModifiedBy>michele.soares</cp:lastModifiedBy>
  <cp:lastPrinted>2017-10-06T20:28:47Z</cp:lastPrinted>
  <dcterms:created xsi:type="dcterms:W3CDTF">2008-10-02T15:36:07Z</dcterms:created>
  <dcterms:modified xsi:type="dcterms:W3CDTF">2018-01-02T16:46:29Z</dcterms:modified>
  <cp:category/>
  <cp:version/>
  <cp:contentType/>
  <cp:contentStatus/>
</cp:coreProperties>
</file>